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CE\MEDICI\HAVÍŘOV PORODNÍ\HAVÍŘOV PORODNÍ\UT 12_2021 DPS\"/>
    </mc:Choice>
  </mc:AlternateContent>
  <xr:revisionPtr revIDLastSave="0" documentId="13_ncr:1_{C2F37539-2C6A-4680-B5F7-F1B1A9C1498A}" xr6:coauthVersionLast="47" xr6:coauthVersionMax="47" xr10:uidLastSave="{00000000-0000-0000-0000-000000000000}"/>
  <bookViews>
    <workbookView xWindow="-120" yWindow="-120" windowWidth="29040" windowHeight="177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Pol'!$A$1:$U$109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AC99" i="12"/>
  <c r="AD99" i="12"/>
  <c r="G39" i="1" s="1"/>
  <c r="G9" i="12"/>
  <c r="I9" i="12"/>
  <c r="K9" i="12"/>
  <c r="O9" i="12"/>
  <c r="Q9" i="12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U14" i="12"/>
  <c r="U13" i="12" s="1"/>
  <c r="G16" i="12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K15" i="12" s="1"/>
  <c r="O19" i="12"/>
  <c r="Q19" i="12"/>
  <c r="U19" i="12"/>
  <c r="U15" i="12" s="1"/>
  <c r="G21" i="12"/>
  <c r="I21" i="12"/>
  <c r="K21" i="12"/>
  <c r="O21" i="12"/>
  <c r="O20" i="12" s="1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2" i="12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1" i="12"/>
  <c r="M91" i="12" s="1"/>
  <c r="I91" i="12"/>
  <c r="K91" i="12"/>
  <c r="K90" i="12" s="1"/>
  <c r="O91" i="12"/>
  <c r="Q91" i="12"/>
  <c r="U91" i="12"/>
  <c r="G92" i="12"/>
  <c r="M92" i="12" s="1"/>
  <c r="I92" i="12"/>
  <c r="K92" i="12"/>
  <c r="O92" i="12"/>
  <c r="Q92" i="12"/>
  <c r="U92" i="12"/>
  <c r="U90" i="12" s="1"/>
  <c r="G93" i="12"/>
  <c r="M93" i="12" s="1"/>
  <c r="I93" i="12"/>
  <c r="K93" i="12"/>
  <c r="O93" i="12"/>
  <c r="Q93" i="12"/>
  <c r="Q90" i="12" s="1"/>
  <c r="U93" i="12"/>
  <c r="G95" i="12"/>
  <c r="G94" i="12" s="1"/>
  <c r="I62" i="1" s="1"/>
  <c r="I95" i="12"/>
  <c r="K95" i="12"/>
  <c r="K94" i="12" s="1"/>
  <c r="O95" i="12"/>
  <c r="Q95" i="12"/>
  <c r="U95" i="12"/>
  <c r="G96" i="12"/>
  <c r="M96" i="12" s="1"/>
  <c r="I96" i="12"/>
  <c r="K96" i="12"/>
  <c r="O96" i="12"/>
  <c r="Q96" i="12"/>
  <c r="U96" i="12"/>
  <c r="U94" i="12" s="1"/>
  <c r="G97" i="12"/>
  <c r="M97" i="12" s="1"/>
  <c r="I97" i="12"/>
  <c r="K97" i="12"/>
  <c r="O97" i="12"/>
  <c r="Q97" i="12"/>
  <c r="U97" i="12"/>
  <c r="I20" i="1"/>
  <c r="I19" i="1"/>
  <c r="I18" i="1"/>
  <c r="AZ48" i="1"/>
  <c r="AZ47" i="1"/>
  <c r="AZ46" i="1"/>
  <c r="AZ45" i="1"/>
  <c r="AZ44" i="1"/>
  <c r="AZ43" i="1"/>
  <c r="G27" i="1"/>
  <c r="F40" i="1"/>
  <c r="G23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40" i="1" l="1"/>
  <c r="G25" i="1" s="1"/>
  <c r="I39" i="1"/>
  <c r="I40" i="1" s="1"/>
  <c r="J39" i="1" s="1"/>
  <c r="J40" i="1" s="1"/>
  <c r="O94" i="12"/>
  <c r="O76" i="12"/>
  <c r="G51" i="12"/>
  <c r="I59" i="1" s="1"/>
  <c r="I8" i="12"/>
  <c r="M95" i="12"/>
  <c r="M94" i="12" s="1"/>
  <c r="O90" i="12"/>
  <c r="Q15" i="12"/>
  <c r="Q8" i="12"/>
  <c r="I94" i="12"/>
  <c r="U76" i="12"/>
  <c r="I76" i="12"/>
  <c r="U51" i="12"/>
  <c r="K51" i="12"/>
  <c r="U24" i="12"/>
  <c r="I24" i="12"/>
  <c r="U20" i="12"/>
  <c r="I20" i="12"/>
  <c r="O15" i="12"/>
  <c r="G15" i="12"/>
  <c r="I56" i="1" s="1"/>
  <c r="G13" i="12"/>
  <c r="I55" i="1" s="1"/>
  <c r="I16" i="1" s="1"/>
  <c r="O8" i="12"/>
  <c r="O51" i="12"/>
  <c r="O24" i="12"/>
  <c r="G90" i="12"/>
  <c r="I61" i="1" s="1"/>
  <c r="K76" i="12"/>
  <c r="M52" i="12"/>
  <c r="M51" i="12" s="1"/>
  <c r="K24" i="12"/>
  <c r="K20" i="12"/>
  <c r="I15" i="12"/>
  <c r="G8" i="12"/>
  <c r="Q94" i="12"/>
  <c r="I90" i="12"/>
  <c r="G76" i="12"/>
  <c r="I60" i="1" s="1"/>
  <c r="Q76" i="12"/>
  <c r="Q51" i="12"/>
  <c r="I51" i="12"/>
  <c r="Q24" i="12"/>
  <c r="G24" i="12"/>
  <c r="I58" i="1" s="1"/>
  <c r="Q20" i="12"/>
  <c r="G20" i="12"/>
  <c r="I57" i="1" s="1"/>
  <c r="M16" i="12"/>
  <c r="K8" i="12"/>
  <c r="G29" i="1"/>
  <c r="G28" i="1"/>
  <c r="M90" i="12"/>
  <c r="M15" i="12"/>
  <c r="M25" i="12"/>
  <c r="M24" i="12" s="1"/>
  <c r="M21" i="12"/>
  <c r="M20" i="12" s="1"/>
  <c r="M9" i="12"/>
  <c r="M8" i="12" s="1"/>
  <c r="M80" i="12"/>
  <c r="M76" i="12" s="1"/>
  <c r="I54" i="1" l="1"/>
  <c r="G99" i="12"/>
  <c r="I63" i="1" l="1"/>
  <c r="I17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<sst xmlns="http://schemas.openxmlformats.org/spreadsheetml/2006/main" count="512" uniqueCount="288">
  <si>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</si>
  <si>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</si>
  <si>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</si>
  <si>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</si>
  <si>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</si>
  <si>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</si>
  <si>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</si>
  <si>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</si>
  <si>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</si>
  <si>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</si>
  <si>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</si>
  <si>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</si>
  <si>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</si>
  <si>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</si>
  <si>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</si>
  <si>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</si>
  <si>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</si>
  <si>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</si>
  <si>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</si>
  <si>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</si>
  <si>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</si>
  <si>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</si>
  <si>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</si>
  <si>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</si>
  <si>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</si>
  <si>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</si>
  <si>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</si>
  <si>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</si>
  <si>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</si>
  <si>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</si>
  <si>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</si>
  <si>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</si>
  <si>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</si>
  <si>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</si>
  <si>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</si>
  <si>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</si>
  <si>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</si>
  <si>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</si>
  <si>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</si>
  <si>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</si>
  <si>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</si>
  <si>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</si>
  <si>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</si>
  <si>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Havířov</t>
  </si>
  <si>
    <t>Rozpočet:</t>
  </si>
  <si>
    <t>Misto</t>
  </si>
  <si>
    <t>Nemocnice Havířov - B-3NP-Rekonstrukce na gynekologicko-porodní odd-vytápění</t>
  </si>
  <si>
    <t>TOP-KLIMA, s.r.o.</t>
  </si>
  <si>
    <t>Skryjova 4</t>
  </si>
  <si>
    <t>Brno</t>
  </si>
  <si>
    <t>61400</t>
  </si>
  <si>
    <t>Rozpočet</t>
  </si>
  <si>
    <t>Celkem za stavbu</t>
  </si>
  <si>
    <t>CZK</t>
  </si>
  <si>
    <t xml:space="preserve">Popis rozpočtu:  - </t>
  </si>
  <si>
    <t>Rozpočet v rozsahu projektu pro realizaci stavby - DPS</t>
  </si>
  <si>
    <t>Demontáž těles, demontáž napojení Crittalů - ventily, přípoje</t>
  </si>
  <si>
    <t>Demontáž Crital topení ve stropech - stavba</t>
  </si>
  <si>
    <t>Rozvody nové ve 3NP měď, přípojka ocel.</t>
  </si>
  <si>
    <t>Přípojka tepla pro VZT strojovnu, napojení</t>
  </si>
  <si>
    <t>jednotky VZT</t>
  </si>
  <si>
    <t>Rekapitulace dílů</t>
  </si>
  <si>
    <t>Typ dílu</t>
  </si>
  <si>
    <t>S</t>
  </si>
  <si>
    <t>Specifikace</t>
  </si>
  <si>
    <t>94</t>
  </si>
  <si>
    <t>Lešení a stavební výtahy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</si>
  <si>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</si>
  <si>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</si>
  <si>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</si>
  <si>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</si>
  <si>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</si>
  <si>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</si>
  <si>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</si>
  <si>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</si>
  <si>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</si>
  <si>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</si>
  <si>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</si>
  <si>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</si>
  <si>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</si>
  <si>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</si>
  <si>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</si>
  <si>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</si>
  <si>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</si>
  <si>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</si>
  <si>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</si>
  <si>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</si>
  <si>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</si>
  <si>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</si>
  <si>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</si>
  <si>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</si>
  <si>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</si>
  <si>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</si>
  <si>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</si>
  <si>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</si>
  <si>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</si>
  <si>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</si>
  <si>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</si>
  <si>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</si>
  <si>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</si>
  <si>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</si>
  <si>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</si>
  <si>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</si>
  <si>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</si>
  <si>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</si>
  <si>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</si>
  <si>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</si>
  <si>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</si>
  <si>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</si>
  <si>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</si>
  <si>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S07-03</t>
  </si>
  <si>
    <t>D+M Kombi rozdělovač top.voda modul 80 stojky, dl. 900 izolace</t>
  </si>
  <si>
    <t>ks</t>
  </si>
  <si>
    <t>POL1_0</t>
  </si>
  <si>
    <t>S02-02</t>
  </si>
  <si>
    <t>Čerp. elektron.oběhové  M1 - 25-40, izolace</t>
  </si>
  <si>
    <t>S02-03</t>
  </si>
  <si>
    <t>Čerp. elektronic.oběhové M1 - 25-80, , izolace</t>
  </si>
  <si>
    <t>S02-06</t>
  </si>
  <si>
    <t>Čerp. elekton. oběhové M3 -40-80F, izolace</t>
  </si>
  <si>
    <t>941955002R00</t>
  </si>
  <si>
    <t>Lešení lehké pomocné, výška podlahy do 1,9 m</t>
  </si>
  <si>
    <t>m2</t>
  </si>
  <si>
    <t>713-08.001</t>
  </si>
  <si>
    <t>D+M Min.vlna potr.pouzdra tl.20mm, potr.+kolena, do DN25, 0,04W/m.K, 70kg/m3, kašír.AL</t>
  </si>
  <si>
    <t>bm</t>
  </si>
  <si>
    <t>713-08.003.</t>
  </si>
  <si>
    <t>D+M Min.vlna potr.pouzdra tl.40mm, potr.+kolena, do DN50-65, 0,04W/m.K, 70kg/m3, kašír.AL</t>
  </si>
  <si>
    <t>713-08.010</t>
  </si>
  <si>
    <t>D+M Min. vlna pásy tl.40mm, izolace rozdělovač,, přípojky těles</t>
  </si>
  <si>
    <t>713-01.012</t>
  </si>
  <si>
    <t>Al páska 50bm</t>
  </si>
  <si>
    <t>role</t>
  </si>
  <si>
    <t>732199100RM1</t>
  </si>
  <si>
    <t>Montáž orientačního štítku, včetně dodávky štítku</t>
  </si>
  <si>
    <t>soubor</t>
  </si>
  <si>
    <t>732429112R00</t>
  </si>
  <si>
    <t>Montáž čerpadel oběhových spirálních, DN 40</t>
  </si>
  <si>
    <t>998732102R00</t>
  </si>
  <si>
    <t>Přesun hmot pro strojovny, výšky do 12 m</t>
  </si>
  <si>
    <t>t</t>
  </si>
  <si>
    <t>733163103R00</t>
  </si>
  <si>
    <t>Potrubí z měděných trubek vytápění D 18 x 1,0 mm</t>
  </si>
  <si>
    <t>m</t>
  </si>
  <si>
    <t>733163104R00</t>
  </si>
  <si>
    <t>Potrubí z měděných trubek vytápění D 22 x 1,0 mm</t>
  </si>
  <si>
    <t>733163105R00</t>
  </si>
  <si>
    <t>Potrubí z měděných trubek vytápění D 28 x 1,5 mm</t>
  </si>
  <si>
    <t>733163107R00</t>
  </si>
  <si>
    <t>Potrubí z měděných trubek vytápění D 42 x 1,5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</si>
  <si>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</si>
  <si>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</si>
  <si>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</si>
  <si>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</si>
  <si>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733164105RT1</t>
  </si>
  <si>
    <t>Montáž potrubí z měděných trubek vytápění D 28 mm, pájením na tvrdo</t>
  </si>
  <si>
    <t>733164107RT1</t>
  </si>
  <si>
    <t>Montáž potrubí z měděných trubek vytápění D 42 mm, pájením na tvrdo</t>
  </si>
  <si>
    <t>733165102R00</t>
  </si>
  <si>
    <t>Montáž tvar.vytáp.Cu pájené na tvrdo D15-22mm 1spo</t>
  </si>
  <si>
    <t>kus</t>
  </si>
  <si>
    <t>733165103R00</t>
  </si>
  <si>
    <t>Montáž tvar.vytáp.Cu pájené na tvrdo D 28mm 1 spoj</t>
  </si>
  <si>
    <t>733165105R00</t>
  </si>
  <si>
    <t>Montáž tvar.vytáp.Cu pájené na tvrdo D 42mm 1 spoj</t>
  </si>
  <si>
    <t>733-20025</t>
  </si>
  <si>
    <t>Tvarovky měď na pájení , předběžná cena</t>
  </si>
  <si>
    <t>Kč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</si>
  <si>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</si>
  <si>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</si>
  <si>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</si>
  <si>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</si>
  <si>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</si>
  <si>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</si>
  <si>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733121118R00</t>
  </si>
  <si>
    <t>Potrubí hladké bezešvé nízkotlaké D 57 x 2,9 mm</t>
  </si>
  <si>
    <t>733190106R00</t>
  </si>
  <si>
    <t>Tlaková zkouška potrubí  DN 32</t>
  </si>
  <si>
    <t>733190108R00</t>
  </si>
  <si>
    <t>Tlaková zkouška potrubí  DN 50</t>
  </si>
  <si>
    <t>733110806R00</t>
  </si>
  <si>
    <t>Demontáž potrubí ocelového závitového do DN 15-32</t>
  </si>
  <si>
    <t>733141102R00</t>
  </si>
  <si>
    <t>Odvzdušňovací nádobky do DN 50</t>
  </si>
  <si>
    <t>733167002R00</t>
  </si>
  <si>
    <t>Příplatek za zhotovení přípojky Cu 18/1</t>
  </si>
  <si>
    <t>733-01.002</t>
  </si>
  <si>
    <t>Uložení potrubí (konzoly, závěsy, pouta)</t>
  </si>
  <si>
    <t>kg</t>
  </si>
  <si>
    <t>733-01.001</t>
  </si>
  <si>
    <t>Doplňkové konstrukce válc.mat zhot.+mont</t>
  </si>
  <si>
    <t>733-04.002</t>
  </si>
  <si>
    <t>Tl.hadice nerez opl. dl.300 3/4"</t>
  </si>
  <si>
    <t>998733104R00</t>
  </si>
  <si>
    <t>Přesun hmot pro rozvody potrubí, výšky do 36 m</t>
  </si>
  <si>
    <t>733890803R00</t>
  </si>
  <si>
    <t>Přemístění vybouraných hmot - potrubí, H 6 - 24 m</t>
  </si>
  <si>
    <t>734-03023</t>
  </si>
  <si>
    <t>Dvojité šroubení  roh 1/2" včetně TV, pro VK a žebř</t>
  </si>
  <si>
    <t>734223122RT2</t>
  </si>
  <si>
    <t>Ventil termostatický, přímý, DN 15, s termostatickou hlavicí kapal.</t>
  </si>
  <si>
    <t>734233111R00</t>
  </si>
  <si>
    <t>Kohout kulový, vnitř.-vnitř.z.  DN 15</t>
  </si>
  <si>
    <t>734233112R00</t>
  </si>
  <si>
    <t>Kohout kulový, vnitř.-vnitř.z. DN 20</t>
  </si>
  <si>
    <t>734233113R00</t>
  </si>
  <si>
    <t>Kohout kulový, vnitř.-vnitř.z. DN 25</t>
  </si>
  <si>
    <t>734233115R00</t>
  </si>
  <si>
    <t>Kohout kulový, vnitř.-vnitř.z. DN 40</t>
  </si>
  <si>
    <t>734293312R00</t>
  </si>
  <si>
    <t>Kohout kulový vypouštěcí, DN 15</t>
  </si>
  <si>
    <t>734293223R00</t>
  </si>
  <si>
    <t>Filtr, vnitřní-vnitřní z.  DN 25</t>
  </si>
  <si>
    <t>734293225R00</t>
  </si>
  <si>
    <t>Filtr, vnitřní-vnitřní z. DN 40</t>
  </si>
  <si>
    <t>734243122R00</t>
  </si>
  <si>
    <t>Ventil zpětný  DN 20</t>
  </si>
  <si>
    <t>734243123R00</t>
  </si>
  <si>
    <t>Ventil zpětný DN 25</t>
  </si>
  <si>
    <t>734-03.103</t>
  </si>
  <si>
    <t>Termomanometr 20-120°C,0-6bar, vč. jímky</t>
  </si>
  <si>
    <t>734-30003</t>
  </si>
  <si>
    <t>Reg. ventil - průtok 3/4"</t>
  </si>
  <si>
    <t>734-03.104</t>
  </si>
  <si>
    <t>Návarky 1/2", M20x1,5, dle pož.MaR</t>
  </si>
  <si>
    <t>734209123R00</t>
  </si>
  <si>
    <t>Montáž armatur závitových,se 3závity, G 1/2</t>
  </si>
  <si>
    <t>734209124R00</t>
  </si>
  <si>
    <t>Montáž armatur závitových,se 3závity, G 3/4</t>
  </si>
  <si>
    <t>734263132R00</t>
  </si>
  <si>
    <t>Šroubení regulační, přímé, DN 15</t>
  </si>
  <si>
    <t>734223821R00</t>
  </si>
  <si>
    <t>Ventil vyvažov.vnitř.z.měř.vent. DN 15</t>
  </si>
  <si>
    <t>734193216R00</t>
  </si>
  <si>
    <t>Klapka uzav.regul.mezipřirub. DN 50</t>
  </si>
  <si>
    <t>734163116R00</t>
  </si>
  <si>
    <t>Filtr přírubový, DN 50 s nav.přírub</t>
  </si>
  <si>
    <t>734193116R00</t>
  </si>
  <si>
    <t>Klapka zpět.přírub. DN 50 s nav.pří</t>
  </si>
  <si>
    <t>734173413R00</t>
  </si>
  <si>
    <t>Přírubové spoje PN 1,6/I MPa, DN 40</t>
  </si>
  <si>
    <t>734173414R00</t>
  </si>
  <si>
    <t>Přírubové spoje PN 1,6/I MPa, DN 50</t>
  </si>
  <si>
    <t>998734104R00</t>
  </si>
  <si>
    <t>Přesun hmot pro armatury, výšky do 36 m</t>
  </si>
  <si>
    <t>735-01303</t>
  </si>
  <si>
    <t>Panel hladké 21-500/400 VKM, spodní stř. připojení</t>
  </si>
  <si>
    <t>735-01304</t>
  </si>
  <si>
    <t>Panel hladké 21-500/500 VKM, spodní stř. připojení</t>
  </si>
  <si>
    <t>735-01305</t>
  </si>
  <si>
    <t>Panel hladké 21-500/600 VKM, spodní stř. připojení</t>
  </si>
  <si>
    <t>735-01306</t>
  </si>
  <si>
    <t>Panel hladké 21-500/800 VKM, spodní stř. připojení</t>
  </si>
  <si>
    <t>735-01307</t>
  </si>
  <si>
    <t>Panel hladké 21-500/1000 VKM, spodní stř. připojení</t>
  </si>
  <si>
    <t>735-01308</t>
  </si>
  <si>
    <t>Panel hladké 21-900/900 VKM, spodní stř. připojení</t>
  </si>
  <si>
    <t>735-01701</t>
  </si>
  <si>
    <t>Koup.žebřík prohnutý 450/1500, sp.stř.připojení</t>
  </si>
  <si>
    <t>735-01801</t>
  </si>
  <si>
    <t xml:space="preserve">Panel hladké 21-900/1200 klasik </t>
  </si>
  <si>
    <t>735111810R00</t>
  </si>
  <si>
    <t>Demontáž těles otopných litinových článkových</t>
  </si>
  <si>
    <t>735291800R00</t>
  </si>
  <si>
    <t>Demontáž konzol otopných těles do odpadu</t>
  </si>
  <si>
    <t>735494811R00</t>
  </si>
  <si>
    <t>Vypuštění vody z otopných těles po 3NP</t>
  </si>
  <si>
    <t>998735103R00</t>
  </si>
  <si>
    <t>Přesun hmot pro otopná tělesa, výšky do 24 m</t>
  </si>
  <si>
    <t>735890803R00</t>
  </si>
  <si>
    <t>Přemístění demont. hmot - otop. těles, H 12 - 24 m</t>
  </si>
  <si>
    <t>783222100R00</t>
  </si>
  <si>
    <t>Nátěr syntetický kovových konstrukcí dvojnásobný</t>
  </si>
  <si>
    <t>783424140R00</t>
  </si>
  <si>
    <t>Nátěr syntetický potrubí do DN 50 mm  Z + 2x</t>
  </si>
  <si>
    <t>783421310R00</t>
  </si>
  <si>
    <t>Nátěr syntetický armatur do DN 100 mm 2x +1x email</t>
  </si>
  <si>
    <t>HZS-0001</t>
  </si>
  <si>
    <t>Topná zkouška dle ČSN plná 72h</t>
  </si>
  <si>
    <t>hod</t>
  </si>
  <si>
    <t>HZS-0004</t>
  </si>
  <si>
    <t>Nepředvídané vícepráce montážní, a demont, vypouš.+napouš. systému</t>
  </si>
  <si>
    <t>HZS-PC0009</t>
  </si>
  <si>
    <t>Demontáže stávajícího zařízení-přípoje Crittalů, vyúčtovat dle skutečných nákladů dle st. denníku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</si>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</sst>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abSelected="1" view="pageBreakPreview" topLeftCell="B12" zoomScale="7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47</v>
      </c>
      <c r="E11" s="227"/>
      <c r="F11" s="227"/>
      <c r="G11" s="22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6" t="s">
        <v>48</v>
      </c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44"/>
      <c r="H15" s="244"/>
      <c r="I15" s="244" t="s">
        <v>28</v>
      </c>
      <c r="J15" s="245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3"/>
      <c r="F16" s="224"/>
      <c r="G16" s="223"/>
      <c r="H16" s="224"/>
      <c r="I16" s="223">
        <f>SUMIF(F54:F62,A16,I54:I62)+SUMIF(F54:F62,"PSU",I54:I62)</f>
        <v>0</v>
      </c>
      <c r="J16" s="225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3"/>
      <c r="F17" s="224"/>
      <c r="G17" s="223"/>
      <c r="H17" s="224"/>
      <c r="I17" s="223">
        <f>SUMIF(F54:F62,A17,I54:I62)</f>
        <v>0</v>
      </c>
      <c r="J17" s="225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3"/>
      <c r="F18" s="224"/>
      <c r="G18" s="223"/>
      <c r="H18" s="224"/>
      <c r="I18" s="223">
        <f>SUMIF(F54:F62,A18,I54:I62)</f>
        <v>0</v>
      </c>
      <c r="J18" s="225"/>
    </row>
    <row r="19" spans="1:10" ht="23.25" customHeight="1" x14ac:dyDescent="0.2">
      <c r="A19" s="145" t="s">
        <v>81</v>
      </c>
      <c r="B19" s="146" t="s">
        <v>26</v>
      </c>
      <c r="C19" s="58"/>
      <c r="D19" s="59"/>
      <c r="E19" s="223"/>
      <c r="F19" s="224"/>
      <c r="G19" s="223"/>
      <c r="H19" s="224"/>
      <c r="I19" s="223">
        <f>SUMIF(F54:F62,A19,I54:I62)</f>
        <v>0</v>
      </c>
      <c r="J19" s="225"/>
    </row>
    <row r="20" spans="1:10" ht="23.25" customHeight="1" x14ac:dyDescent="0.2">
      <c r="A20" s="145" t="s">
        <v>82</v>
      </c>
      <c r="B20" s="146" t="s">
        <v>27</v>
      </c>
      <c r="C20" s="58"/>
      <c r="D20" s="59"/>
      <c r="E20" s="223"/>
      <c r="F20" s="224"/>
      <c r="G20" s="223"/>
      <c r="H20" s="224"/>
      <c r="I20" s="223">
        <f>SUMIF(F54:F62,A20,I54:I62)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I23*E23/100</f>
        <v>0</v>
      </c>
      <c r="H24" s="230"/>
      <c r="I24" s="23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I25*E25/100</f>
        <v>0</v>
      </c>
      <c r="H26" s="239"/>
      <c r="I26" s="23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3">
        <f>ZakladDPHSniVypocet+ZakladDPHZaklVypocet</f>
        <v>0</v>
      </c>
      <c r="H28" s="243"/>
      <c r="I28" s="243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1">
        <f>ZakladDPHSni+DPHSni+ZakladDPHZakl+DPHZakl+Zaokrouhleni</f>
        <v>0</v>
      </c>
      <c r="H29" s="241"/>
      <c r="I29" s="241"/>
      <c r="J29" s="122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44586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51</v>
      </c>
      <c r="C39" s="216" t="s">
        <v>46</v>
      </c>
      <c r="D39" s="217"/>
      <c r="E39" s="217"/>
      <c r="F39" s="109">
        <f>'Rozpočet Pol'!AC99</f>
        <v>0</v>
      </c>
      <c r="G39" s="110">
        <f>'Rozpočet Pol'!AD99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8" t="s">
        <v>52</v>
      </c>
      <c r="C40" s="219"/>
      <c r="D40" s="219"/>
      <c r="E40" s="219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54</v>
      </c>
    </row>
    <row r="43" spans="1:52" x14ac:dyDescent="0.2">
      <c r="B43" s="211" t="s">
        <v>55</v>
      </c>
      <c r="C43" s="211"/>
      <c r="D43" s="211"/>
      <c r="E43" s="211"/>
      <c r="F43" s="211"/>
      <c r="G43" s="211"/>
      <c r="H43" s="211"/>
      <c r="I43" s="211"/>
      <c r="J43" s="211"/>
      <c r="AZ43" s="123" t="str">
        <f t="shared" ref="AZ43:AZ48" si="1">B43</f>
        <v>Rozpočet v rozsahu projektu pro realizaci stavby - DPS</v>
      </c>
    </row>
    <row r="44" spans="1:52" x14ac:dyDescent="0.2">
      <c r="B44" s="211" t="s">
        <v>56</v>
      </c>
      <c r="C44" s="211"/>
      <c r="D44" s="211"/>
      <c r="E44" s="211"/>
      <c r="F44" s="211"/>
      <c r="G44" s="211"/>
      <c r="H44" s="211"/>
      <c r="I44" s="211"/>
      <c r="J44" s="211"/>
      <c r="AZ44" s="123" t="str">
        <f t="shared" si="1"/>
        <v>Demontáž těles, demontáž napojení Crittalů - ventily, přípoje</v>
      </c>
    </row>
    <row r="45" spans="1:52" x14ac:dyDescent="0.2">
      <c r="B45" s="211" t="s">
        <v>57</v>
      </c>
      <c r="C45" s="211"/>
      <c r="D45" s="211"/>
      <c r="E45" s="211"/>
      <c r="F45" s="211"/>
      <c r="G45" s="211"/>
      <c r="H45" s="211"/>
      <c r="I45" s="211"/>
      <c r="J45" s="211"/>
      <c r="AZ45" s="123" t="str">
        <f t="shared" si="1"/>
        <v>Demontáž Crital topení ve stropech - stavba</v>
      </c>
    </row>
    <row r="46" spans="1:52" x14ac:dyDescent="0.2">
      <c r="B46" s="211" t="s">
        <v>58</v>
      </c>
      <c r="C46" s="211"/>
      <c r="D46" s="211"/>
      <c r="E46" s="211"/>
      <c r="F46" s="211"/>
      <c r="G46" s="211"/>
      <c r="H46" s="211"/>
      <c r="I46" s="211"/>
      <c r="J46" s="211"/>
      <c r="AZ46" s="123" t="str">
        <f t="shared" si="1"/>
        <v>Rozvody nové ve 3NP měď, přípojka ocel.</v>
      </c>
    </row>
    <row r="47" spans="1:52" x14ac:dyDescent="0.2">
      <c r="B47" s="211" t="s">
        <v>59</v>
      </c>
      <c r="C47" s="211"/>
      <c r="D47" s="211"/>
      <c r="E47" s="211"/>
      <c r="F47" s="211"/>
      <c r="G47" s="211"/>
      <c r="H47" s="211"/>
      <c r="I47" s="211"/>
      <c r="J47" s="211"/>
      <c r="AZ47" s="123" t="str">
        <f t="shared" si="1"/>
        <v>Přípojka tepla pro VZT strojovnu, napojení</v>
      </c>
    </row>
    <row r="48" spans="1:52" x14ac:dyDescent="0.2">
      <c r="B48" s="211" t="s">
        <v>60</v>
      </c>
      <c r="C48" s="211"/>
      <c r="D48" s="211"/>
      <c r="E48" s="211"/>
      <c r="F48" s="211"/>
      <c r="G48" s="211"/>
      <c r="H48" s="211"/>
      <c r="I48" s="211"/>
      <c r="J48" s="211"/>
      <c r="AZ48" s="123" t="str">
        <f t="shared" si="1"/>
        <v>jednotky VZT</v>
      </c>
    </row>
    <row r="51" spans="1:10" ht="15.75" x14ac:dyDescent="0.25">
      <c r="B51" s="124" t="s">
        <v>61</v>
      </c>
    </row>
    <row r="53" spans="1:10" ht="25.5" customHeight="1" x14ac:dyDescent="0.2">
      <c r="A53" s="125"/>
      <c r="B53" s="129" t="s">
        <v>16</v>
      </c>
      <c r="C53" s="129" t="s">
        <v>5</v>
      </c>
      <c r="D53" s="130"/>
      <c r="E53" s="130"/>
      <c r="F53" s="133" t="s">
        <v>62</v>
      </c>
      <c r="G53" s="133"/>
      <c r="H53" s="133"/>
      <c r="I53" s="212" t="s">
        <v>28</v>
      </c>
      <c r="J53" s="212"/>
    </row>
    <row r="54" spans="1:10" ht="25.5" customHeight="1" x14ac:dyDescent="0.2">
      <c r="A54" s="126"/>
      <c r="B54" s="134" t="s">
        <v>63</v>
      </c>
      <c r="C54" s="214" t="s">
        <v>64</v>
      </c>
      <c r="D54" s="215"/>
      <c r="E54" s="215"/>
      <c r="F54" s="136" t="s">
        <v>24</v>
      </c>
      <c r="G54" s="137"/>
      <c r="H54" s="137"/>
      <c r="I54" s="213">
        <f>'Rozpočet Pol'!G8</f>
        <v>0</v>
      </c>
      <c r="J54" s="213"/>
    </row>
    <row r="55" spans="1:10" ht="25.5" customHeight="1" x14ac:dyDescent="0.2">
      <c r="A55" s="126"/>
      <c r="B55" s="128" t="s">
        <v>65</v>
      </c>
      <c r="C55" s="209" t="s">
        <v>66</v>
      </c>
      <c r="D55" s="210"/>
      <c r="E55" s="210"/>
      <c r="F55" s="138" t="s">
        <v>23</v>
      </c>
      <c r="G55" s="139"/>
      <c r="H55" s="139"/>
      <c r="I55" s="208">
        <f>'Rozpočet Pol'!G13</f>
        <v>0</v>
      </c>
      <c r="J55" s="208"/>
    </row>
    <row r="56" spans="1:10" ht="25.5" customHeight="1" x14ac:dyDescent="0.2">
      <c r="A56" s="126"/>
      <c r="B56" s="128" t="s">
        <v>67</v>
      </c>
      <c r="C56" s="209" t="s">
        <v>68</v>
      </c>
      <c r="D56" s="210"/>
      <c r="E56" s="210"/>
      <c r="F56" s="138" t="s">
        <v>24</v>
      </c>
      <c r="G56" s="139"/>
      <c r="H56" s="139"/>
      <c r="I56" s="208">
        <f>'Rozpočet Pol'!G15</f>
        <v>0</v>
      </c>
      <c r="J56" s="208"/>
    </row>
    <row r="57" spans="1:10" ht="25.5" customHeight="1" x14ac:dyDescent="0.2">
      <c r="A57" s="126"/>
      <c r="B57" s="128" t="s">
        <v>69</v>
      </c>
      <c r="C57" s="209" t="s">
        <v>70</v>
      </c>
      <c r="D57" s="210"/>
      <c r="E57" s="210"/>
      <c r="F57" s="138" t="s">
        <v>24</v>
      </c>
      <c r="G57" s="139"/>
      <c r="H57" s="139"/>
      <c r="I57" s="208">
        <f>'Rozpočet Pol'!G20</f>
        <v>0</v>
      </c>
      <c r="J57" s="208"/>
    </row>
    <row r="58" spans="1:10" ht="25.5" customHeight="1" x14ac:dyDescent="0.2">
      <c r="A58" s="126"/>
      <c r="B58" s="128" t="s">
        <v>71</v>
      </c>
      <c r="C58" s="209" t="s">
        <v>72</v>
      </c>
      <c r="D58" s="210"/>
      <c r="E58" s="210"/>
      <c r="F58" s="138" t="s">
        <v>24</v>
      </c>
      <c r="G58" s="139"/>
      <c r="H58" s="139"/>
      <c r="I58" s="208">
        <f>'Rozpočet Pol'!G24</f>
        <v>0</v>
      </c>
      <c r="J58" s="208"/>
    </row>
    <row r="59" spans="1:10" ht="25.5" customHeight="1" x14ac:dyDescent="0.2">
      <c r="A59" s="126"/>
      <c r="B59" s="128" t="s">
        <v>73</v>
      </c>
      <c r="C59" s="209" t="s">
        <v>74</v>
      </c>
      <c r="D59" s="210"/>
      <c r="E59" s="210"/>
      <c r="F59" s="138" t="s">
        <v>24</v>
      </c>
      <c r="G59" s="139"/>
      <c r="H59" s="139"/>
      <c r="I59" s="208">
        <f>'Rozpočet Pol'!G51</f>
        <v>0</v>
      </c>
      <c r="J59" s="208"/>
    </row>
    <row r="60" spans="1:10" ht="25.5" customHeight="1" x14ac:dyDescent="0.2">
      <c r="A60" s="126"/>
      <c r="B60" s="128" t="s">
        <v>75</v>
      </c>
      <c r="C60" s="209" t="s">
        <v>76</v>
      </c>
      <c r="D60" s="210"/>
      <c r="E60" s="210"/>
      <c r="F60" s="138" t="s">
        <v>24</v>
      </c>
      <c r="G60" s="139"/>
      <c r="H60" s="139"/>
      <c r="I60" s="208">
        <f>'Rozpočet Pol'!G76</f>
        <v>0</v>
      </c>
      <c r="J60" s="208"/>
    </row>
    <row r="61" spans="1:10" ht="25.5" customHeight="1" x14ac:dyDescent="0.2">
      <c r="A61" s="126"/>
      <c r="B61" s="128" t="s">
        <v>77</v>
      </c>
      <c r="C61" s="209" t="s">
        <v>78</v>
      </c>
      <c r="D61" s="210"/>
      <c r="E61" s="210"/>
      <c r="F61" s="138" t="s">
        <v>24</v>
      </c>
      <c r="G61" s="139"/>
      <c r="H61" s="139"/>
      <c r="I61" s="208">
        <f>'Rozpočet Pol'!G90</f>
        <v>0</v>
      </c>
      <c r="J61" s="208"/>
    </row>
    <row r="62" spans="1:10" ht="25.5" customHeight="1" x14ac:dyDescent="0.2">
      <c r="A62" s="126"/>
      <c r="B62" s="135" t="s">
        <v>79</v>
      </c>
      <c r="C62" s="205" t="s">
        <v>80</v>
      </c>
      <c r="D62" s="206"/>
      <c r="E62" s="206"/>
      <c r="F62" s="140" t="s">
        <v>24</v>
      </c>
      <c r="G62" s="141"/>
      <c r="H62" s="141"/>
      <c r="I62" s="204">
        <f>'Rozpočet Pol'!G94</f>
        <v>0</v>
      </c>
      <c r="J62" s="204"/>
    </row>
    <row r="63" spans="1:10" ht="25.5" customHeight="1" x14ac:dyDescent="0.2">
      <c r="A63" s="127"/>
      <c r="B63" s="131" t="s">
        <v>1</v>
      </c>
      <c r="C63" s="131"/>
      <c r="D63" s="132"/>
      <c r="E63" s="132"/>
      <c r="F63" s="142"/>
      <c r="G63" s="143"/>
      <c r="H63" s="143"/>
      <c r="I63" s="207">
        <f>SUM(I54:I62)</f>
        <v>0</v>
      </c>
      <c r="J63" s="207"/>
    </row>
    <row r="64" spans="1:10" x14ac:dyDescent="0.2">
      <c r="F64" s="144"/>
      <c r="G64" s="96"/>
      <c r="H64" s="144"/>
      <c r="I64" s="96"/>
      <c r="J64" s="96"/>
    </row>
    <row r="65" spans="6:10" x14ac:dyDescent="0.2">
      <c r="F65" s="144"/>
      <c r="G65" s="96"/>
      <c r="H65" s="144"/>
      <c r="I65" s="96"/>
      <c r="J65" s="96"/>
    </row>
    <row r="66" spans="6:10" x14ac:dyDescent="0.2">
      <c r="F66" s="144"/>
      <c r="G66" s="96"/>
      <c r="H66" s="144"/>
      <c r="I66" s="96"/>
      <c r="J6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55:J55"/>
    <mergeCell ref="C55:E55"/>
    <mergeCell ref="C39:E39"/>
    <mergeCell ref="B40:E40"/>
    <mergeCell ref="B43:J43"/>
    <mergeCell ref="B44:J44"/>
    <mergeCell ref="B45:J45"/>
    <mergeCell ref="B46:J46"/>
    <mergeCell ref="B47:J47"/>
    <mergeCell ref="B48:J48"/>
    <mergeCell ref="I53:J53"/>
    <mergeCell ref="I54:J54"/>
    <mergeCell ref="C54:E54"/>
    <mergeCell ref="I56:J56"/>
    <mergeCell ref="C56:E56"/>
    <mergeCell ref="I57:J57"/>
    <mergeCell ref="C57:E57"/>
    <mergeCell ref="I58:J58"/>
    <mergeCell ref="C58:E58"/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84</v>
      </c>
    </row>
    <row r="2" spans="1:60" ht="24.95" customHeight="1" x14ac:dyDescent="0.2">
      <c r="A2" s="149" t="s">
        <v>83</v>
      </c>
      <c r="B2" s="147"/>
      <c r="C2" s="256" t="s">
        <v>46</v>
      </c>
      <c r="D2" s="257"/>
      <c r="E2" s="257"/>
      <c r="F2" s="257"/>
      <c r="G2" s="258"/>
      <c r="AE2" t="s">
        <v>85</v>
      </c>
    </row>
    <row r="3" spans="1:60" ht="24.95" customHeight="1" x14ac:dyDescent="0.2">
      <c r="A3" s="150" t="s">
        <v>7</v>
      </c>
      <c r="B3" s="148"/>
      <c r="C3" s="259" t="s">
        <v>43</v>
      </c>
      <c r="D3" s="260"/>
      <c r="E3" s="260"/>
      <c r="F3" s="260"/>
      <c r="G3" s="261"/>
      <c r="AE3" t="s">
        <v>86</v>
      </c>
    </row>
    <row r="4" spans="1:60" ht="24.95" hidden="1" customHeight="1" x14ac:dyDescent="0.2">
      <c r="A4" s="150" t="s">
        <v>8</v>
      </c>
      <c r="B4" s="148"/>
      <c r="C4" s="259"/>
      <c r="D4" s="260"/>
      <c r="E4" s="260"/>
      <c r="F4" s="260"/>
      <c r="G4" s="261"/>
      <c r="AE4" t="s">
        <v>87</v>
      </c>
    </row>
    <row r="5" spans="1:60" hidden="1" x14ac:dyDescent="0.2">
      <c r="A5" s="151" t="s">
        <v>88</v>
      </c>
      <c r="B5" s="152"/>
      <c r="C5" s="153"/>
      <c r="D5" s="154"/>
      <c r="E5" s="154"/>
      <c r="F5" s="154"/>
      <c r="G5" s="155"/>
      <c r="AE5" t="s">
        <v>89</v>
      </c>
    </row>
    <row r="7" spans="1:60" ht="38.25" x14ac:dyDescent="0.2">
      <c r="A7" s="160" t="s">
        <v>90</v>
      </c>
      <c r="B7" s="161" t="s">
        <v>91</v>
      </c>
      <c r="C7" s="161" t="s">
        <v>92</v>
      </c>
      <c r="D7" s="160" t="s">
        <v>93</v>
      </c>
      <c r="E7" s="160" t="s">
        <v>94</v>
      </c>
      <c r="F7" s="156" t="s">
        <v>95</v>
      </c>
      <c r="G7" s="177" t="s">
        <v>28</v>
      </c>
      <c r="H7" s="178" t="s">
        <v>29</v>
      </c>
      <c r="I7" s="178" t="s">
        <v>96</v>
      </c>
      <c r="J7" s="178" t="s">
        <v>30</v>
      </c>
      <c r="K7" s="178" t="s">
        <v>97</v>
      </c>
      <c r="L7" s="178" t="s">
        <v>98</v>
      </c>
      <c r="M7" s="178" t="s">
        <v>99</v>
      </c>
      <c r="N7" s="178" t="s">
        <v>100</v>
      </c>
      <c r="O7" s="178" t="s">
        <v>101</v>
      </c>
      <c r="P7" s="178" t="s">
        <v>102</v>
      </c>
      <c r="Q7" s="178" t="s">
        <v>103</v>
      </c>
      <c r="R7" s="178" t="s">
        <v>104</v>
      </c>
      <c r="S7" s="178" t="s">
        <v>105</v>
      </c>
      <c r="T7" s="178" t="s">
        <v>106</v>
      </c>
      <c r="U7" s="163" t="s">
        <v>107</v>
      </c>
    </row>
    <row r="8" spans="1:60" x14ac:dyDescent="0.2">
      <c r="A8" s="179" t="s">
        <v>108</v>
      </c>
      <c r="B8" s="180" t="s">
        <v>63</v>
      </c>
      <c r="C8" s="181" t="s">
        <v>64</v>
      </c>
      <c r="D8" s="182"/>
      <c r="E8" s="183"/>
      <c r="F8" s="184"/>
      <c r="G8" s="184">
        <f>SUMIF(AE9:AE12,"&lt;&gt;NOR",G9:G12)</f>
        <v>0</v>
      </c>
      <c r="H8" s="184"/>
      <c r="I8" s="184">
        <f>SUM(I9:I12)</f>
        <v>0</v>
      </c>
      <c r="J8" s="184"/>
      <c r="K8" s="184">
        <f>SUM(K9:K12)</f>
        <v>0</v>
      </c>
      <c r="L8" s="184"/>
      <c r="M8" s="184">
        <f>SUM(M9:M12)</f>
        <v>0</v>
      </c>
      <c r="N8" s="162"/>
      <c r="O8" s="162">
        <f>SUM(O9:O12)</f>
        <v>4.8000000000000008E-2</v>
      </c>
      <c r="P8" s="162"/>
      <c r="Q8" s="162">
        <f>SUM(Q9:Q12)</f>
        <v>0</v>
      </c>
      <c r="R8" s="162"/>
      <c r="S8" s="162"/>
      <c r="T8" s="179"/>
      <c r="U8" s="162">
        <f>SUM(U9:U12)</f>
        <v>0</v>
      </c>
      <c r="AE8" t="s">
        <v>109</v>
      </c>
    </row>
    <row r="9" spans="1:60" ht="22.5" outlineLevel="1" x14ac:dyDescent="0.2">
      <c r="A9" s="158">
        <v>1</v>
      </c>
      <c r="B9" s="164" t="s">
        <v>110</v>
      </c>
      <c r="C9" s="197" t="s">
        <v>111</v>
      </c>
      <c r="D9" s="166" t="s">
        <v>112</v>
      </c>
      <c r="E9" s="172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0.01</v>
      </c>
      <c r="O9" s="167">
        <f>ROUND(E9*N9,5)</f>
        <v>0.01</v>
      </c>
      <c r="P9" s="167">
        <v>0</v>
      </c>
      <c r="Q9" s="167">
        <f>ROUND(E9*P9,5)</f>
        <v>0</v>
      </c>
      <c r="R9" s="167"/>
      <c r="S9" s="167"/>
      <c r="T9" s="168">
        <v>0</v>
      </c>
      <c r="U9" s="167">
        <f>ROUND(E9*T9,2)</f>
        <v>0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113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114</v>
      </c>
      <c r="C10" s="197" t="s">
        <v>115</v>
      </c>
      <c r="D10" s="166" t="s">
        <v>112</v>
      </c>
      <c r="E10" s="172">
        <v>1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0</v>
      </c>
      <c r="M10" s="175">
        <f>G10*(1+L10/100)</f>
        <v>0</v>
      </c>
      <c r="N10" s="167">
        <v>8.0000000000000002E-3</v>
      </c>
      <c r="O10" s="167">
        <f>ROUND(E10*N10,5)</f>
        <v>8.0000000000000002E-3</v>
      </c>
      <c r="P10" s="167">
        <v>0</v>
      </c>
      <c r="Q10" s="167">
        <f>ROUND(E10*P10,5)</f>
        <v>0</v>
      </c>
      <c r="R10" s="167"/>
      <c r="S10" s="167"/>
      <c r="T10" s="168">
        <v>0</v>
      </c>
      <c r="U10" s="167">
        <f>ROUND(E10*T10,2)</f>
        <v>0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113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3</v>
      </c>
      <c r="B11" s="164" t="s">
        <v>116</v>
      </c>
      <c r="C11" s="197" t="s">
        <v>117</v>
      </c>
      <c r="D11" s="166" t="s">
        <v>112</v>
      </c>
      <c r="E11" s="172">
        <v>2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0</v>
      </c>
      <c r="M11" s="175">
        <f>G11*(1+L11/100)</f>
        <v>0</v>
      </c>
      <c r="N11" s="167">
        <v>0.01</v>
      </c>
      <c r="O11" s="167">
        <f>ROUND(E11*N11,5)</f>
        <v>0.02</v>
      </c>
      <c r="P11" s="167">
        <v>0</v>
      </c>
      <c r="Q11" s="167">
        <f>ROUND(E11*P11,5)</f>
        <v>0</v>
      </c>
      <c r="R11" s="167"/>
      <c r="S11" s="167"/>
      <c r="T11" s="168">
        <v>0</v>
      </c>
      <c r="U11" s="167">
        <f>ROUND(E11*T11,2)</f>
        <v>0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113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4" t="s">
        <v>118</v>
      </c>
      <c r="C12" s="197" t="s">
        <v>119</v>
      </c>
      <c r="D12" s="166" t="s">
        <v>112</v>
      </c>
      <c r="E12" s="172">
        <v>2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0</v>
      </c>
      <c r="M12" s="175">
        <f>G12*(1+L12/100)</f>
        <v>0</v>
      </c>
      <c r="N12" s="167">
        <v>5.0000000000000001E-3</v>
      </c>
      <c r="O12" s="167">
        <f>ROUND(E12*N12,5)</f>
        <v>0.01</v>
      </c>
      <c r="P12" s="167">
        <v>0</v>
      </c>
      <c r="Q12" s="167">
        <f>ROUND(E12*P12,5)</f>
        <v>0</v>
      </c>
      <c r="R12" s="167"/>
      <c r="S12" s="167"/>
      <c r="T12" s="168">
        <v>0</v>
      </c>
      <c r="U12" s="167">
        <f>ROUND(E12*T12,2)</f>
        <v>0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113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x14ac:dyDescent="0.2">
      <c r="A13" s="159" t="s">
        <v>108</v>
      </c>
      <c r="B13" s="165" t="s">
        <v>65</v>
      </c>
      <c r="C13" s="198" t="s">
        <v>66</v>
      </c>
      <c r="D13" s="169"/>
      <c r="E13" s="173"/>
      <c r="F13" s="176"/>
      <c r="G13" s="176">
        <f>SUMIF(AE14:AE14,"&lt;&gt;NOR",G14:G14)</f>
        <v>0</v>
      </c>
      <c r="H13" s="176"/>
      <c r="I13" s="176">
        <f>SUM(I14:I14)</f>
        <v>0</v>
      </c>
      <c r="J13" s="176"/>
      <c r="K13" s="176">
        <f>SUM(K14:K14)</f>
        <v>0</v>
      </c>
      <c r="L13" s="176"/>
      <c r="M13" s="176">
        <f>SUM(M14:M14)</f>
        <v>0</v>
      </c>
      <c r="N13" s="170"/>
      <c r="O13" s="170">
        <f>SUM(O14:O14)</f>
        <v>0.18959999999999999</v>
      </c>
      <c r="P13" s="170"/>
      <c r="Q13" s="170">
        <f>SUM(Q14:Q14)</f>
        <v>0</v>
      </c>
      <c r="R13" s="170"/>
      <c r="S13" s="170"/>
      <c r="T13" s="171"/>
      <c r="U13" s="170">
        <f>SUM(U14:U14)</f>
        <v>25.68</v>
      </c>
      <c r="AE13" t="s">
        <v>109</v>
      </c>
    </row>
    <row r="14" spans="1:60" outlineLevel="1" x14ac:dyDescent="0.2">
      <c r="A14" s="158">
        <v>5</v>
      </c>
      <c r="B14" s="164" t="s">
        <v>120</v>
      </c>
      <c r="C14" s="197" t="s">
        <v>121</v>
      </c>
      <c r="D14" s="166" t="s">
        <v>122</v>
      </c>
      <c r="E14" s="172">
        <v>120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0</v>
      </c>
      <c r="M14" s="175">
        <f>G14*(1+L14/100)</f>
        <v>0</v>
      </c>
      <c r="N14" s="167">
        <v>1.58E-3</v>
      </c>
      <c r="O14" s="167">
        <f>ROUND(E14*N14,5)</f>
        <v>0.18959999999999999</v>
      </c>
      <c r="P14" s="167">
        <v>0</v>
      </c>
      <c r="Q14" s="167">
        <f>ROUND(E14*P14,5)</f>
        <v>0</v>
      </c>
      <c r="R14" s="167"/>
      <c r="S14" s="167"/>
      <c r="T14" s="168">
        <v>0.214</v>
      </c>
      <c r="U14" s="167">
        <f>ROUND(E14*T14,2)</f>
        <v>25.68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113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x14ac:dyDescent="0.2">
      <c r="A15" s="159" t="s">
        <v>108</v>
      </c>
      <c r="B15" s="165" t="s">
        <v>67</v>
      </c>
      <c r="C15" s="198" t="s">
        <v>68</v>
      </c>
      <c r="D15" s="169"/>
      <c r="E15" s="173"/>
      <c r="F15" s="176"/>
      <c r="G15" s="176">
        <f>SUMIF(AE16:AE19,"&lt;&gt;NOR",G16:G19)</f>
        <v>0</v>
      </c>
      <c r="H15" s="176"/>
      <c r="I15" s="176">
        <f>SUM(I16:I19)</f>
        <v>0</v>
      </c>
      <c r="J15" s="176"/>
      <c r="K15" s="176">
        <f>SUM(K16:K19)</f>
        <v>0</v>
      </c>
      <c r="L15" s="176"/>
      <c r="M15" s="176">
        <f>SUM(M16:M19)</f>
        <v>0</v>
      </c>
      <c r="N15" s="170"/>
      <c r="O15" s="170">
        <f>SUM(O16:O19)</f>
        <v>0.32979999999999998</v>
      </c>
      <c r="P15" s="170"/>
      <c r="Q15" s="170">
        <f>SUM(Q16:Q19)</f>
        <v>0</v>
      </c>
      <c r="R15" s="170"/>
      <c r="S15" s="170"/>
      <c r="T15" s="171"/>
      <c r="U15" s="170">
        <f>SUM(U16:U19)</f>
        <v>0</v>
      </c>
      <c r="AE15" t="s">
        <v>109</v>
      </c>
    </row>
    <row r="16" spans="1:60" ht="22.5" outlineLevel="1" x14ac:dyDescent="0.2">
      <c r="A16" s="158">
        <v>6</v>
      </c>
      <c r="B16" s="164" t="s">
        <v>123</v>
      </c>
      <c r="C16" s="197" t="s">
        <v>124</v>
      </c>
      <c r="D16" s="166" t="s">
        <v>125</v>
      </c>
      <c r="E16" s="172">
        <v>380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0</v>
      </c>
      <c r="M16" s="175">
        <f>G16*(1+L16/100)</f>
        <v>0</v>
      </c>
      <c r="N16" s="167">
        <v>5.0000000000000001E-4</v>
      </c>
      <c r="O16" s="167">
        <f>ROUND(E16*N16,5)</f>
        <v>0.19</v>
      </c>
      <c r="P16" s="167">
        <v>0</v>
      </c>
      <c r="Q16" s="167">
        <f>ROUND(E16*P16,5)</f>
        <v>0</v>
      </c>
      <c r="R16" s="167"/>
      <c r="S16" s="167"/>
      <c r="T16" s="168">
        <v>0</v>
      </c>
      <c r="U16" s="167">
        <f>ROUND(E16*T16,2)</f>
        <v>0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113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ht="22.5" outlineLevel="1" x14ac:dyDescent="0.2">
      <c r="A17" s="158">
        <v>7</v>
      </c>
      <c r="B17" s="164" t="s">
        <v>126</v>
      </c>
      <c r="C17" s="197" t="s">
        <v>127</v>
      </c>
      <c r="D17" s="166" t="s">
        <v>125</v>
      </c>
      <c r="E17" s="172">
        <v>260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0</v>
      </c>
      <c r="M17" s="175">
        <f>G17*(1+L17/100)</f>
        <v>0</v>
      </c>
      <c r="N17" s="167">
        <v>5.0000000000000001E-4</v>
      </c>
      <c r="O17" s="167">
        <f>ROUND(E17*N17,5)</f>
        <v>0.13</v>
      </c>
      <c r="P17" s="167">
        <v>0</v>
      </c>
      <c r="Q17" s="167">
        <f>ROUND(E17*P17,5)</f>
        <v>0</v>
      </c>
      <c r="R17" s="167"/>
      <c r="S17" s="167"/>
      <c r="T17" s="168">
        <v>0</v>
      </c>
      <c r="U17" s="167">
        <f>ROUND(E17*T17,2)</f>
        <v>0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113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ht="22.5" outlineLevel="1" x14ac:dyDescent="0.2">
      <c r="A18" s="158">
        <v>8</v>
      </c>
      <c r="B18" s="164" t="s">
        <v>128</v>
      </c>
      <c r="C18" s="197" t="s">
        <v>129</v>
      </c>
      <c r="D18" s="166" t="s">
        <v>122</v>
      </c>
      <c r="E18" s="172">
        <v>58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0</v>
      </c>
      <c r="M18" s="175">
        <f>G18*(1+L18/100)</f>
        <v>0</v>
      </c>
      <c r="N18" s="167">
        <v>1E-4</v>
      </c>
      <c r="O18" s="167">
        <f>ROUND(E18*N18,5)</f>
        <v>5.7999999999999996E-3</v>
      </c>
      <c r="P18" s="167">
        <v>0</v>
      </c>
      <c r="Q18" s="167">
        <f>ROUND(E18*P18,5)</f>
        <v>0</v>
      </c>
      <c r="R18" s="167"/>
      <c r="S18" s="167"/>
      <c r="T18" s="168">
        <v>0</v>
      </c>
      <c r="U18" s="167">
        <f>ROUND(E18*T18,2)</f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113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9</v>
      </c>
      <c r="B19" s="164" t="s">
        <v>130</v>
      </c>
      <c r="C19" s="197" t="s">
        <v>131</v>
      </c>
      <c r="D19" s="166" t="s">
        <v>132</v>
      </c>
      <c r="E19" s="172">
        <v>8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0</v>
      </c>
      <c r="M19" s="175">
        <f>G19*(1+L19/100)</f>
        <v>0</v>
      </c>
      <c r="N19" s="167">
        <v>5.0000000000000001E-4</v>
      </c>
      <c r="O19" s="167">
        <f>ROUND(E19*N19,5)</f>
        <v>4.0000000000000001E-3</v>
      </c>
      <c r="P19" s="167">
        <v>0</v>
      </c>
      <c r="Q19" s="167">
        <f>ROUND(E19*P19,5)</f>
        <v>0</v>
      </c>
      <c r="R19" s="167"/>
      <c r="S19" s="167"/>
      <c r="T19" s="168">
        <v>0</v>
      </c>
      <c r="U19" s="167">
        <f>ROUND(E19*T19,2)</f>
        <v>0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113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x14ac:dyDescent="0.2">
      <c r="A20" s="159" t="s">
        <v>108</v>
      </c>
      <c r="B20" s="165" t="s">
        <v>69</v>
      </c>
      <c r="C20" s="198" t="s">
        <v>70</v>
      </c>
      <c r="D20" s="169"/>
      <c r="E20" s="173"/>
      <c r="F20" s="176"/>
      <c r="G20" s="176">
        <f>SUMIF(AE21:AE23,"&lt;&gt;NOR",G21:G23)</f>
        <v>0</v>
      </c>
      <c r="H20" s="176"/>
      <c r="I20" s="176">
        <f>SUM(I21:I23)</f>
        <v>0</v>
      </c>
      <c r="J20" s="176"/>
      <c r="K20" s="176">
        <f>SUM(K21:K23)</f>
        <v>0</v>
      </c>
      <c r="L20" s="176"/>
      <c r="M20" s="176">
        <f>SUM(M21:M23)</f>
        <v>0</v>
      </c>
      <c r="N20" s="170"/>
      <c r="O20" s="170">
        <f>SUM(O21:O23)</f>
        <v>2.555E-2</v>
      </c>
      <c r="P20" s="170"/>
      <c r="Q20" s="170">
        <f>SUM(Q21:Q23)</f>
        <v>0</v>
      </c>
      <c r="R20" s="170"/>
      <c r="S20" s="170"/>
      <c r="T20" s="171"/>
      <c r="U20" s="170">
        <f>SUM(U21:U23)</f>
        <v>5.0299999999999994</v>
      </c>
      <c r="AE20" t="s">
        <v>109</v>
      </c>
    </row>
    <row r="21" spans="1:60" outlineLevel="1" x14ac:dyDescent="0.2">
      <c r="A21" s="158">
        <v>10</v>
      </c>
      <c r="B21" s="164" t="s">
        <v>133</v>
      </c>
      <c r="C21" s="197" t="s">
        <v>134</v>
      </c>
      <c r="D21" s="166" t="s">
        <v>135</v>
      </c>
      <c r="E21" s="172">
        <v>20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0</v>
      </c>
      <c r="M21" s="175">
        <f>G21*(1+L21/100)</f>
        <v>0</v>
      </c>
      <c r="N21" s="167">
        <v>1.1299999999999999E-3</v>
      </c>
      <c r="O21" s="167">
        <f>ROUND(E21*N21,5)</f>
        <v>2.2599999999999999E-2</v>
      </c>
      <c r="P21" s="167">
        <v>0</v>
      </c>
      <c r="Q21" s="167">
        <f>ROUND(E21*P21,5)</f>
        <v>0</v>
      </c>
      <c r="R21" s="167"/>
      <c r="S21" s="167"/>
      <c r="T21" s="168">
        <v>0.114</v>
      </c>
      <c r="U21" s="167">
        <f>ROUND(E21*T21,2)</f>
        <v>2.2799999999999998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113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11</v>
      </c>
      <c r="B22" s="164" t="s">
        <v>136</v>
      </c>
      <c r="C22" s="197" t="s">
        <v>137</v>
      </c>
      <c r="D22" s="166" t="s">
        <v>135</v>
      </c>
      <c r="E22" s="172">
        <v>5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0</v>
      </c>
      <c r="M22" s="175">
        <f>G22*(1+L22/100)</f>
        <v>0</v>
      </c>
      <c r="N22" s="167">
        <v>5.9000000000000003E-4</v>
      </c>
      <c r="O22" s="167">
        <f>ROUND(E22*N22,5)</f>
        <v>2.9499999999999999E-3</v>
      </c>
      <c r="P22" s="167">
        <v>0</v>
      </c>
      <c r="Q22" s="167">
        <f>ROUND(E22*P22,5)</f>
        <v>0</v>
      </c>
      <c r="R22" s="167"/>
      <c r="S22" s="167"/>
      <c r="T22" s="168">
        <v>0.53</v>
      </c>
      <c r="U22" s="167">
        <f>ROUND(E22*T22,2)</f>
        <v>2.65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113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12</v>
      </c>
      <c r="B23" s="164" t="s">
        <v>138</v>
      </c>
      <c r="C23" s="197" t="s">
        <v>139</v>
      </c>
      <c r="D23" s="166" t="s">
        <v>140</v>
      </c>
      <c r="E23" s="172">
        <v>2.555E-2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0</v>
      </c>
      <c r="M23" s="175">
        <f>G23*(1+L23/100)</f>
        <v>0</v>
      </c>
      <c r="N23" s="167">
        <v>0</v>
      </c>
      <c r="O23" s="167">
        <f>ROUND(E23*N23,5)</f>
        <v>0</v>
      </c>
      <c r="P23" s="167">
        <v>0</v>
      </c>
      <c r="Q23" s="167">
        <f>ROUND(E23*P23,5)</f>
        <v>0</v>
      </c>
      <c r="R23" s="167"/>
      <c r="S23" s="167"/>
      <c r="T23" s="168">
        <v>4.093</v>
      </c>
      <c r="U23" s="167">
        <f>ROUND(E23*T23,2)</f>
        <v>0.1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113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x14ac:dyDescent="0.2">
      <c r="A24" s="159" t="s">
        <v>108</v>
      </c>
      <c r="B24" s="165" t="s">
        <v>71</v>
      </c>
      <c r="C24" s="198" t="s">
        <v>72</v>
      </c>
      <c r="D24" s="169"/>
      <c r="E24" s="173"/>
      <c r="F24" s="176"/>
      <c r="G24" s="176">
        <f>SUMIF(AE25:AE50,"&lt;&gt;NOR",G25:G50)</f>
        <v>0</v>
      </c>
      <c r="H24" s="176"/>
      <c r="I24" s="176">
        <f>SUM(I25:I50)</f>
        <v>0</v>
      </c>
      <c r="J24" s="176"/>
      <c r="K24" s="176">
        <f>SUM(K25:K50)</f>
        <v>0</v>
      </c>
      <c r="L24" s="176"/>
      <c r="M24" s="176">
        <f>SUM(M25:M50)</f>
        <v>0</v>
      </c>
      <c r="N24" s="170"/>
      <c r="O24" s="170">
        <f>SUM(O25:O50)</f>
        <v>4.4729900000000011</v>
      </c>
      <c r="P24" s="170"/>
      <c r="Q24" s="170">
        <f>SUM(Q25:Q50)</f>
        <v>0.13439999999999999</v>
      </c>
      <c r="R24" s="170"/>
      <c r="S24" s="170"/>
      <c r="T24" s="171"/>
      <c r="U24" s="170">
        <f>SUM(U25:U50)</f>
        <v>482.00000000000006</v>
      </c>
      <c r="AE24" t="s">
        <v>109</v>
      </c>
    </row>
    <row r="25" spans="1:60" outlineLevel="1" x14ac:dyDescent="0.2">
      <c r="A25" s="158">
        <v>13</v>
      </c>
      <c r="B25" s="164" t="s">
        <v>141</v>
      </c>
      <c r="C25" s="197" t="s">
        <v>142</v>
      </c>
      <c r="D25" s="166" t="s">
        <v>143</v>
      </c>
      <c r="E25" s="172">
        <v>170</v>
      </c>
      <c r="F25" s="174"/>
      <c r="G25" s="175">
        <f t="shared" ref="G25:G50" si="0">ROUND(E25*F25,2)</f>
        <v>0</v>
      </c>
      <c r="H25" s="174"/>
      <c r="I25" s="175">
        <f t="shared" ref="I25:I50" si="1">ROUND(E25*H25,2)</f>
        <v>0</v>
      </c>
      <c r="J25" s="174"/>
      <c r="K25" s="175">
        <f t="shared" ref="K25:K50" si="2">ROUND(E25*J25,2)</f>
        <v>0</v>
      </c>
      <c r="L25" s="175">
        <v>0</v>
      </c>
      <c r="M25" s="175">
        <f t="shared" ref="M25:M50" si="3">G25*(1+L25/100)</f>
        <v>0</v>
      </c>
      <c r="N25" s="167">
        <v>8.8000000000000003E-4</v>
      </c>
      <c r="O25" s="167">
        <f t="shared" ref="O25:O50" si="4">ROUND(E25*N25,5)</f>
        <v>0.14960000000000001</v>
      </c>
      <c r="P25" s="167">
        <v>0</v>
      </c>
      <c r="Q25" s="167">
        <f t="shared" ref="Q25:Q50" si="5">ROUND(E25*P25,5)</f>
        <v>0</v>
      </c>
      <c r="R25" s="167"/>
      <c r="S25" s="167"/>
      <c r="T25" s="168">
        <v>0.30737999999999999</v>
      </c>
      <c r="U25" s="167">
        <f t="shared" ref="U25:U50" si="6">ROUND(E25*T25,2)</f>
        <v>52.25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113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>
        <v>14</v>
      </c>
      <c r="B26" s="164" t="s">
        <v>144</v>
      </c>
      <c r="C26" s="197" t="s">
        <v>145</v>
      </c>
      <c r="D26" s="166" t="s">
        <v>143</v>
      </c>
      <c r="E26" s="172">
        <v>44</v>
      </c>
      <c r="F26" s="174"/>
      <c r="G26" s="175">
        <f t="shared" si="0"/>
        <v>0</v>
      </c>
      <c r="H26" s="174"/>
      <c r="I26" s="175">
        <f t="shared" si="1"/>
        <v>0</v>
      </c>
      <c r="J26" s="174"/>
      <c r="K26" s="175">
        <f t="shared" si="2"/>
        <v>0</v>
      </c>
      <c r="L26" s="175">
        <v>0</v>
      </c>
      <c r="M26" s="175">
        <f t="shared" si="3"/>
        <v>0</v>
      </c>
      <c r="N26" s="167">
        <v>1.01E-3</v>
      </c>
      <c r="O26" s="167">
        <f t="shared" si="4"/>
        <v>4.444E-2</v>
      </c>
      <c r="P26" s="167">
        <v>0</v>
      </c>
      <c r="Q26" s="167">
        <f t="shared" si="5"/>
        <v>0</v>
      </c>
      <c r="R26" s="167"/>
      <c r="S26" s="167"/>
      <c r="T26" s="168">
        <v>0.31738</v>
      </c>
      <c r="U26" s="167">
        <f t="shared" si="6"/>
        <v>13.96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113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15</v>
      </c>
      <c r="B27" s="164" t="s">
        <v>146</v>
      </c>
      <c r="C27" s="197" t="s">
        <v>147</v>
      </c>
      <c r="D27" s="166" t="s">
        <v>143</v>
      </c>
      <c r="E27" s="172">
        <v>120</v>
      </c>
      <c r="F27" s="174"/>
      <c r="G27" s="175">
        <f t="shared" si="0"/>
        <v>0</v>
      </c>
      <c r="H27" s="174"/>
      <c r="I27" s="175">
        <f t="shared" si="1"/>
        <v>0</v>
      </c>
      <c r="J27" s="174"/>
      <c r="K27" s="175">
        <f t="shared" si="2"/>
        <v>0</v>
      </c>
      <c r="L27" s="175">
        <v>0</v>
      </c>
      <c r="M27" s="175">
        <f t="shared" si="3"/>
        <v>0</v>
      </c>
      <c r="N27" s="167">
        <v>1.6000000000000001E-3</v>
      </c>
      <c r="O27" s="167">
        <f t="shared" si="4"/>
        <v>0.192</v>
      </c>
      <c r="P27" s="167">
        <v>0</v>
      </c>
      <c r="Q27" s="167">
        <f t="shared" si="5"/>
        <v>0</v>
      </c>
      <c r="R27" s="167"/>
      <c r="S27" s="167"/>
      <c r="T27" s="168">
        <v>0.33332000000000001</v>
      </c>
      <c r="U27" s="167">
        <f t="shared" si="6"/>
        <v>40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113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16</v>
      </c>
      <c r="B28" s="164" t="s">
        <v>148</v>
      </c>
      <c r="C28" s="197" t="s">
        <v>149</v>
      </c>
      <c r="D28" s="166" t="s">
        <v>143</v>
      </c>
      <c r="E28" s="172">
        <v>4</v>
      </c>
      <c r="F28" s="174"/>
      <c r="G28" s="175">
        <f t="shared" si="0"/>
        <v>0</v>
      </c>
      <c r="H28" s="174"/>
      <c r="I28" s="175">
        <f t="shared" si="1"/>
        <v>0</v>
      </c>
      <c r="J28" s="174"/>
      <c r="K28" s="175">
        <f t="shared" si="2"/>
        <v>0</v>
      </c>
      <c r="L28" s="175">
        <v>0</v>
      </c>
      <c r="M28" s="175">
        <f t="shared" si="3"/>
        <v>0</v>
      </c>
      <c r="N28" s="167">
        <v>2.31E-3</v>
      </c>
      <c r="O28" s="167">
        <f t="shared" si="4"/>
        <v>9.2399999999999999E-3</v>
      </c>
      <c r="P28" s="167">
        <v>0</v>
      </c>
      <c r="Q28" s="167">
        <f t="shared" si="5"/>
        <v>0</v>
      </c>
      <c r="R28" s="167"/>
      <c r="S28" s="167"/>
      <c r="T28" s="168">
        <v>0.4088</v>
      </c>
      <c r="U28" s="167">
        <f t="shared" si="6"/>
        <v>1.64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113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ht="22.5" outlineLevel="1" x14ac:dyDescent="0.2">
      <c r="A29" s="158">
        <v>17</v>
      </c>
      <c r="B29" s="164" t="s">
        <v>150</v>
      </c>
      <c r="C29" s="197" t="s">
        <v>151</v>
      </c>
      <c r="D29" s="166" t="s">
        <v>143</v>
      </c>
      <c r="E29" s="172">
        <v>170</v>
      </c>
      <c r="F29" s="174"/>
      <c r="G29" s="175">
        <f t="shared" si="0"/>
        <v>0</v>
      </c>
      <c r="H29" s="174"/>
      <c r="I29" s="175">
        <f t="shared" si="1"/>
        <v>0</v>
      </c>
      <c r="J29" s="174"/>
      <c r="K29" s="175">
        <f t="shared" si="2"/>
        <v>0</v>
      </c>
      <c r="L29" s="175">
        <v>0</v>
      </c>
      <c r="M29" s="175">
        <f t="shared" si="3"/>
        <v>0</v>
      </c>
      <c r="N29" s="167">
        <v>5.94E-3</v>
      </c>
      <c r="O29" s="167">
        <f t="shared" si="4"/>
        <v>1.0098</v>
      </c>
      <c r="P29" s="167">
        <v>0</v>
      </c>
      <c r="Q29" s="167">
        <f t="shared" si="5"/>
        <v>0</v>
      </c>
      <c r="R29" s="167"/>
      <c r="S29" s="167"/>
      <c r="T29" s="168">
        <v>0.42159999999999997</v>
      </c>
      <c r="U29" s="167">
        <f t="shared" si="6"/>
        <v>71.67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113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ht="22.5" outlineLevel="1" x14ac:dyDescent="0.2">
      <c r="A30" s="158">
        <v>18</v>
      </c>
      <c r="B30" s="164" t="s">
        <v>152</v>
      </c>
      <c r="C30" s="197" t="s">
        <v>153</v>
      </c>
      <c r="D30" s="166" t="s">
        <v>143</v>
      </c>
      <c r="E30" s="172">
        <v>44</v>
      </c>
      <c r="F30" s="174"/>
      <c r="G30" s="175">
        <f t="shared" si="0"/>
        <v>0</v>
      </c>
      <c r="H30" s="174"/>
      <c r="I30" s="175">
        <f t="shared" si="1"/>
        <v>0</v>
      </c>
      <c r="J30" s="174"/>
      <c r="K30" s="175">
        <f t="shared" si="2"/>
        <v>0</v>
      </c>
      <c r="L30" s="175">
        <v>0</v>
      </c>
      <c r="M30" s="175">
        <f t="shared" si="3"/>
        <v>0</v>
      </c>
      <c r="N30" s="167">
        <v>5.96E-3</v>
      </c>
      <c r="O30" s="167">
        <f t="shared" si="4"/>
        <v>0.26223999999999997</v>
      </c>
      <c r="P30" s="167">
        <v>0</v>
      </c>
      <c r="Q30" s="167">
        <f t="shared" si="5"/>
        <v>0</v>
      </c>
      <c r="R30" s="167"/>
      <c r="S30" s="167"/>
      <c r="T30" s="168">
        <v>0.43159999999999998</v>
      </c>
      <c r="U30" s="167">
        <f t="shared" si="6"/>
        <v>18.989999999999998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113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2.5" outlineLevel="1" x14ac:dyDescent="0.2">
      <c r="A31" s="158">
        <v>19</v>
      </c>
      <c r="B31" s="164" t="s">
        <v>154</v>
      </c>
      <c r="C31" s="197" t="s">
        <v>155</v>
      </c>
      <c r="D31" s="166" t="s">
        <v>143</v>
      </c>
      <c r="E31" s="172">
        <v>120</v>
      </c>
      <c r="F31" s="174"/>
      <c r="G31" s="175">
        <f t="shared" si="0"/>
        <v>0</v>
      </c>
      <c r="H31" s="174"/>
      <c r="I31" s="175">
        <f t="shared" si="1"/>
        <v>0</v>
      </c>
      <c r="J31" s="174"/>
      <c r="K31" s="175">
        <f t="shared" si="2"/>
        <v>0</v>
      </c>
      <c r="L31" s="175">
        <v>0</v>
      </c>
      <c r="M31" s="175">
        <f t="shared" si="3"/>
        <v>0</v>
      </c>
      <c r="N31" s="167">
        <v>4.9800000000000001E-3</v>
      </c>
      <c r="O31" s="167">
        <f t="shared" si="4"/>
        <v>0.59760000000000002</v>
      </c>
      <c r="P31" s="167">
        <v>0</v>
      </c>
      <c r="Q31" s="167">
        <f t="shared" si="5"/>
        <v>0</v>
      </c>
      <c r="R31" s="167"/>
      <c r="S31" s="167"/>
      <c r="T31" s="168">
        <v>0.44556000000000001</v>
      </c>
      <c r="U31" s="167">
        <f t="shared" si="6"/>
        <v>53.47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113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ht="22.5" outlineLevel="1" x14ac:dyDescent="0.2">
      <c r="A32" s="158">
        <v>20</v>
      </c>
      <c r="B32" s="164" t="s">
        <v>156</v>
      </c>
      <c r="C32" s="197" t="s">
        <v>157</v>
      </c>
      <c r="D32" s="166" t="s">
        <v>143</v>
      </c>
      <c r="E32" s="172">
        <v>4</v>
      </c>
      <c r="F32" s="174"/>
      <c r="G32" s="175">
        <f t="shared" si="0"/>
        <v>0</v>
      </c>
      <c r="H32" s="174"/>
      <c r="I32" s="175">
        <f t="shared" si="1"/>
        <v>0</v>
      </c>
      <c r="J32" s="174"/>
      <c r="K32" s="175">
        <f t="shared" si="2"/>
        <v>0</v>
      </c>
      <c r="L32" s="175">
        <v>0</v>
      </c>
      <c r="M32" s="175">
        <f t="shared" si="3"/>
        <v>0</v>
      </c>
      <c r="N32" s="167">
        <v>5.0299999999999997E-3</v>
      </c>
      <c r="O32" s="167">
        <f t="shared" si="4"/>
        <v>2.0119999999999999E-2</v>
      </c>
      <c r="P32" s="167">
        <v>0</v>
      </c>
      <c r="Q32" s="167">
        <f t="shared" si="5"/>
        <v>0</v>
      </c>
      <c r="R32" s="167"/>
      <c r="S32" s="167"/>
      <c r="T32" s="168">
        <v>0.47355999999999998</v>
      </c>
      <c r="U32" s="167">
        <f t="shared" si="6"/>
        <v>1.89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113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2.5" outlineLevel="1" x14ac:dyDescent="0.2">
      <c r="A33" s="158">
        <v>21</v>
      </c>
      <c r="B33" s="164" t="s">
        <v>158</v>
      </c>
      <c r="C33" s="197" t="s">
        <v>159</v>
      </c>
      <c r="D33" s="166" t="s">
        <v>160</v>
      </c>
      <c r="E33" s="172">
        <v>120</v>
      </c>
      <c r="F33" s="174"/>
      <c r="G33" s="175">
        <f t="shared" si="0"/>
        <v>0</v>
      </c>
      <c r="H33" s="174"/>
      <c r="I33" s="175">
        <f t="shared" si="1"/>
        <v>0</v>
      </c>
      <c r="J33" s="174"/>
      <c r="K33" s="175">
        <f t="shared" si="2"/>
        <v>0</v>
      </c>
      <c r="L33" s="175">
        <v>0</v>
      </c>
      <c r="M33" s="175">
        <f t="shared" si="3"/>
        <v>0</v>
      </c>
      <c r="N33" s="167">
        <v>6.0000000000000002E-5</v>
      </c>
      <c r="O33" s="167">
        <f t="shared" si="4"/>
        <v>7.1999999999999998E-3</v>
      </c>
      <c r="P33" s="167">
        <v>0</v>
      </c>
      <c r="Q33" s="167">
        <f t="shared" si="5"/>
        <v>0</v>
      </c>
      <c r="R33" s="167"/>
      <c r="S33" s="167"/>
      <c r="T33" s="168">
        <v>2.1999999999999999E-2</v>
      </c>
      <c r="U33" s="167">
        <f t="shared" si="6"/>
        <v>2.64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113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22</v>
      </c>
      <c r="B34" s="164" t="s">
        <v>161</v>
      </c>
      <c r="C34" s="197" t="s">
        <v>162</v>
      </c>
      <c r="D34" s="166" t="s">
        <v>160</v>
      </c>
      <c r="E34" s="172">
        <v>45</v>
      </c>
      <c r="F34" s="174"/>
      <c r="G34" s="175">
        <f t="shared" si="0"/>
        <v>0</v>
      </c>
      <c r="H34" s="174"/>
      <c r="I34" s="175">
        <f t="shared" si="1"/>
        <v>0</v>
      </c>
      <c r="J34" s="174"/>
      <c r="K34" s="175">
        <f t="shared" si="2"/>
        <v>0</v>
      </c>
      <c r="L34" s="175">
        <v>0</v>
      </c>
      <c r="M34" s="175">
        <f t="shared" si="3"/>
        <v>0</v>
      </c>
      <c r="N34" s="167">
        <v>6.9999999999999994E-5</v>
      </c>
      <c r="O34" s="167">
        <f t="shared" si="4"/>
        <v>3.15E-3</v>
      </c>
      <c r="P34" s="167">
        <v>0</v>
      </c>
      <c r="Q34" s="167">
        <f t="shared" si="5"/>
        <v>0</v>
      </c>
      <c r="R34" s="167"/>
      <c r="S34" s="167"/>
      <c r="T34" s="168">
        <v>3.3000000000000002E-2</v>
      </c>
      <c r="U34" s="167">
        <f t="shared" si="6"/>
        <v>1.49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113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23</v>
      </c>
      <c r="B35" s="164" t="s">
        <v>163</v>
      </c>
      <c r="C35" s="197" t="s">
        <v>164</v>
      </c>
      <c r="D35" s="166" t="s">
        <v>160</v>
      </c>
      <c r="E35" s="172">
        <v>6</v>
      </c>
      <c r="F35" s="174"/>
      <c r="G35" s="175">
        <f t="shared" si="0"/>
        <v>0</v>
      </c>
      <c r="H35" s="174"/>
      <c r="I35" s="175">
        <f t="shared" si="1"/>
        <v>0</v>
      </c>
      <c r="J35" s="174"/>
      <c r="K35" s="175">
        <f t="shared" si="2"/>
        <v>0</v>
      </c>
      <c r="L35" s="175">
        <v>0</v>
      </c>
      <c r="M35" s="175">
        <f t="shared" si="3"/>
        <v>0</v>
      </c>
      <c r="N35" s="167">
        <v>9.0000000000000006E-5</v>
      </c>
      <c r="O35" s="167">
        <f t="shared" si="4"/>
        <v>5.4000000000000001E-4</v>
      </c>
      <c r="P35" s="167">
        <v>0</v>
      </c>
      <c r="Q35" s="167">
        <f t="shared" si="5"/>
        <v>0</v>
      </c>
      <c r="R35" s="167"/>
      <c r="S35" s="167"/>
      <c r="T35" s="168">
        <v>0.08</v>
      </c>
      <c r="U35" s="167">
        <f t="shared" si="6"/>
        <v>0.48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113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58">
        <v>24</v>
      </c>
      <c r="B36" s="164" t="s">
        <v>165</v>
      </c>
      <c r="C36" s="197" t="s">
        <v>166</v>
      </c>
      <c r="D36" s="166" t="s">
        <v>167</v>
      </c>
      <c r="E36" s="172">
        <v>1</v>
      </c>
      <c r="F36" s="174"/>
      <c r="G36" s="175">
        <f t="shared" si="0"/>
        <v>0</v>
      </c>
      <c r="H36" s="174"/>
      <c r="I36" s="175">
        <f t="shared" si="1"/>
        <v>0</v>
      </c>
      <c r="J36" s="174"/>
      <c r="K36" s="175">
        <f t="shared" si="2"/>
        <v>0</v>
      </c>
      <c r="L36" s="175">
        <v>0</v>
      </c>
      <c r="M36" s="175">
        <f t="shared" si="3"/>
        <v>0</v>
      </c>
      <c r="N36" s="167">
        <v>0</v>
      </c>
      <c r="O36" s="167">
        <f t="shared" si="4"/>
        <v>0</v>
      </c>
      <c r="P36" s="167">
        <v>0</v>
      </c>
      <c r="Q36" s="167">
        <f t="shared" si="5"/>
        <v>0</v>
      </c>
      <c r="R36" s="167"/>
      <c r="S36" s="167"/>
      <c r="T36" s="168">
        <v>0</v>
      </c>
      <c r="U36" s="167">
        <f t="shared" si="6"/>
        <v>0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113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">
      <c r="A37" s="158">
        <v>25</v>
      </c>
      <c r="B37" s="164" t="s">
        <v>168</v>
      </c>
      <c r="C37" s="197" t="s">
        <v>169</v>
      </c>
      <c r="D37" s="166" t="s">
        <v>143</v>
      </c>
      <c r="E37" s="172">
        <v>20</v>
      </c>
      <c r="F37" s="174"/>
      <c r="G37" s="175">
        <f t="shared" si="0"/>
        <v>0</v>
      </c>
      <c r="H37" s="174"/>
      <c r="I37" s="175">
        <f t="shared" si="1"/>
        <v>0</v>
      </c>
      <c r="J37" s="174"/>
      <c r="K37" s="175">
        <f t="shared" si="2"/>
        <v>0</v>
      </c>
      <c r="L37" s="175">
        <v>0</v>
      </c>
      <c r="M37" s="175">
        <f t="shared" si="3"/>
        <v>0</v>
      </c>
      <c r="N37" s="167">
        <v>6.8599999999999998E-3</v>
      </c>
      <c r="O37" s="167">
        <f t="shared" si="4"/>
        <v>0.13719999999999999</v>
      </c>
      <c r="P37" s="167">
        <v>0</v>
      </c>
      <c r="Q37" s="167">
        <f t="shared" si="5"/>
        <v>0</v>
      </c>
      <c r="R37" s="167"/>
      <c r="S37" s="167"/>
      <c r="T37" s="168">
        <v>0.39200000000000002</v>
      </c>
      <c r="U37" s="167">
        <f t="shared" si="6"/>
        <v>7.84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113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>
        <v>26</v>
      </c>
      <c r="B38" s="164" t="s">
        <v>170</v>
      </c>
      <c r="C38" s="197" t="s">
        <v>171</v>
      </c>
      <c r="D38" s="166" t="s">
        <v>143</v>
      </c>
      <c r="E38" s="172">
        <v>6</v>
      </c>
      <c r="F38" s="174"/>
      <c r="G38" s="175">
        <f t="shared" si="0"/>
        <v>0</v>
      </c>
      <c r="H38" s="174"/>
      <c r="I38" s="175">
        <f t="shared" si="1"/>
        <v>0</v>
      </c>
      <c r="J38" s="174"/>
      <c r="K38" s="175">
        <f t="shared" si="2"/>
        <v>0</v>
      </c>
      <c r="L38" s="175">
        <v>0</v>
      </c>
      <c r="M38" s="175">
        <f t="shared" si="3"/>
        <v>0</v>
      </c>
      <c r="N38" s="167">
        <v>6.5399999999999998E-3</v>
      </c>
      <c r="O38" s="167">
        <f t="shared" si="4"/>
        <v>3.9239999999999997E-2</v>
      </c>
      <c r="P38" s="167">
        <v>0</v>
      </c>
      <c r="Q38" s="167">
        <f t="shared" si="5"/>
        <v>0</v>
      </c>
      <c r="R38" s="167"/>
      <c r="S38" s="167"/>
      <c r="T38" s="168">
        <v>0.36799999999999999</v>
      </c>
      <c r="U38" s="167">
        <f t="shared" si="6"/>
        <v>2.21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113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27</v>
      </c>
      <c r="B39" s="164" t="s">
        <v>172</v>
      </c>
      <c r="C39" s="197" t="s">
        <v>173</v>
      </c>
      <c r="D39" s="166" t="s">
        <v>143</v>
      </c>
      <c r="E39" s="172">
        <v>28</v>
      </c>
      <c r="F39" s="174"/>
      <c r="G39" s="175">
        <f t="shared" si="0"/>
        <v>0</v>
      </c>
      <c r="H39" s="174"/>
      <c r="I39" s="175">
        <f t="shared" si="1"/>
        <v>0</v>
      </c>
      <c r="J39" s="174"/>
      <c r="K39" s="175">
        <f t="shared" si="2"/>
        <v>0</v>
      </c>
      <c r="L39" s="175">
        <v>0</v>
      </c>
      <c r="M39" s="175">
        <f t="shared" si="3"/>
        <v>0</v>
      </c>
      <c r="N39" s="167">
        <v>7.4000000000000003E-3</v>
      </c>
      <c r="O39" s="167">
        <f t="shared" si="4"/>
        <v>0.2072</v>
      </c>
      <c r="P39" s="167">
        <v>0</v>
      </c>
      <c r="Q39" s="167">
        <f t="shared" si="5"/>
        <v>0</v>
      </c>
      <c r="R39" s="167"/>
      <c r="S39" s="167"/>
      <c r="T39" s="168">
        <v>0.42099999999999999</v>
      </c>
      <c r="U39" s="167">
        <f t="shared" si="6"/>
        <v>11.79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113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28</v>
      </c>
      <c r="B40" s="164" t="s">
        <v>174</v>
      </c>
      <c r="C40" s="197" t="s">
        <v>175</v>
      </c>
      <c r="D40" s="166" t="s">
        <v>143</v>
      </c>
      <c r="E40" s="172">
        <v>218</v>
      </c>
      <c r="F40" s="174"/>
      <c r="G40" s="175">
        <f t="shared" si="0"/>
        <v>0</v>
      </c>
      <c r="H40" s="174"/>
      <c r="I40" s="175">
        <f t="shared" si="1"/>
        <v>0</v>
      </c>
      <c r="J40" s="174"/>
      <c r="K40" s="175">
        <f t="shared" si="2"/>
        <v>0</v>
      </c>
      <c r="L40" s="175">
        <v>0</v>
      </c>
      <c r="M40" s="175">
        <f t="shared" si="3"/>
        <v>0</v>
      </c>
      <c r="N40" s="167">
        <v>7.2100000000000003E-3</v>
      </c>
      <c r="O40" s="167">
        <f t="shared" si="4"/>
        <v>1.57178</v>
      </c>
      <c r="P40" s="167">
        <v>0</v>
      </c>
      <c r="Q40" s="167">
        <f t="shared" si="5"/>
        <v>0</v>
      </c>
      <c r="R40" s="167"/>
      <c r="S40" s="167"/>
      <c r="T40" s="168">
        <v>0.52500000000000002</v>
      </c>
      <c r="U40" s="167">
        <f t="shared" si="6"/>
        <v>114.45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113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29</v>
      </c>
      <c r="B41" s="164" t="s">
        <v>176</v>
      </c>
      <c r="C41" s="197" t="s">
        <v>177</v>
      </c>
      <c r="D41" s="166" t="s">
        <v>143</v>
      </c>
      <c r="E41" s="172">
        <v>388</v>
      </c>
      <c r="F41" s="174"/>
      <c r="G41" s="175">
        <f t="shared" si="0"/>
        <v>0</v>
      </c>
      <c r="H41" s="174"/>
      <c r="I41" s="175">
        <f t="shared" si="1"/>
        <v>0</v>
      </c>
      <c r="J41" s="174"/>
      <c r="K41" s="175">
        <f t="shared" si="2"/>
        <v>0</v>
      </c>
      <c r="L41" s="175">
        <v>0</v>
      </c>
      <c r="M41" s="175">
        <f t="shared" si="3"/>
        <v>0</v>
      </c>
      <c r="N41" s="167">
        <v>0</v>
      </c>
      <c r="O41" s="167">
        <f t="shared" si="4"/>
        <v>0</v>
      </c>
      <c r="P41" s="167">
        <v>0</v>
      </c>
      <c r="Q41" s="167">
        <f t="shared" si="5"/>
        <v>0</v>
      </c>
      <c r="R41" s="167"/>
      <c r="S41" s="167"/>
      <c r="T41" s="168">
        <v>1.7999999999999999E-2</v>
      </c>
      <c r="U41" s="167">
        <f t="shared" si="6"/>
        <v>6.98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113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30</v>
      </c>
      <c r="B42" s="164" t="s">
        <v>178</v>
      </c>
      <c r="C42" s="197" t="s">
        <v>179</v>
      </c>
      <c r="D42" s="166" t="s">
        <v>143</v>
      </c>
      <c r="E42" s="172">
        <v>222</v>
      </c>
      <c r="F42" s="174"/>
      <c r="G42" s="175">
        <f t="shared" si="0"/>
        <v>0</v>
      </c>
      <c r="H42" s="174"/>
      <c r="I42" s="175">
        <f t="shared" si="1"/>
        <v>0</v>
      </c>
      <c r="J42" s="174"/>
      <c r="K42" s="175">
        <f t="shared" si="2"/>
        <v>0</v>
      </c>
      <c r="L42" s="175">
        <v>0</v>
      </c>
      <c r="M42" s="175">
        <f t="shared" si="3"/>
        <v>0</v>
      </c>
      <c r="N42" s="167">
        <v>0</v>
      </c>
      <c r="O42" s="167">
        <f t="shared" si="4"/>
        <v>0</v>
      </c>
      <c r="P42" s="167">
        <v>0</v>
      </c>
      <c r="Q42" s="167">
        <f t="shared" si="5"/>
        <v>0</v>
      </c>
      <c r="R42" s="167"/>
      <c r="S42" s="167"/>
      <c r="T42" s="168">
        <v>3.2000000000000001E-2</v>
      </c>
      <c r="U42" s="167">
        <f t="shared" si="6"/>
        <v>7.1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113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ht="22.5" outlineLevel="1" x14ac:dyDescent="0.2">
      <c r="A43" s="158">
        <v>31</v>
      </c>
      <c r="B43" s="164" t="s">
        <v>180</v>
      </c>
      <c r="C43" s="197" t="s">
        <v>181</v>
      </c>
      <c r="D43" s="166" t="s">
        <v>143</v>
      </c>
      <c r="E43" s="172">
        <v>42</v>
      </c>
      <c r="F43" s="174"/>
      <c r="G43" s="175">
        <f t="shared" si="0"/>
        <v>0</v>
      </c>
      <c r="H43" s="174"/>
      <c r="I43" s="175">
        <f t="shared" si="1"/>
        <v>0</v>
      </c>
      <c r="J43" s="174"/>
      <c r="K43" s="175">
        <f t="shared" si="2"/>
        <v>0</v>
      </c>
      <c r="L43" s="175">
        <v>0</v>
      </c>
      <c r="M43" s="175">
        <f t="shared" si="3"/>
        <v>0</v>
      </c>
      <c r="N43" s="167">
        <v>2.0000000000000002E-5</v>
      </c>
      <c r="O43" s="167">
        <f t="shared" si="4"/>
        <v>8.4000000000000003E-4</v>
      </c>
      <c r="P43" s="167">
        <v>3.2000000000000002E-3</v>
      </c>
      <c r="Q43" s="167">
        <f t="shared" si="5"/>
        <v>0.13439999999999999</v>
      </c>
      <c r="R43" s="167"/>
      <c r="S43" s="167"/>
      <c r="T43" s="168">
        <v>5.2999999999999999E-2</v>
      </c>
      <c r="U43" s="167">
        <f t="shared" si="6"/>
        <v>2.23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113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>
        <v>32</v>
      </c>
      <c r="B44" s="164" t="s">
        <v>182</v>
      </c>
      <c r="C44" s="197" t="s">
        <v>183</v>
      </c>
      <c r="D44" s="166" t="s">
        <v>160</v>
      </c>
      <c r="E44" s="172">
        <v>30</v>
      </c>
      <c r="F44" s="174"/>
      <c r="G44" s="175">
        <f t="shared" si="0"/>
        <v>0</v>
      </c>
      <c r="H44" s="174"/>
      <c r="I44" s="175">
        <f t="shared" si="1"/>
        <v>0</v>
      </c>
      <c r="J44" s="174"/>
      <c r="K44" s="175">
        <f t="shared" si="2"/>
        <v>0</v>
      </c>
      <c r="L44" s="175">
        <v>0</v>
      </c>
      <c r="M44" s="175">
        <f t="shared" si="3"/>
        <v>0</v>
      </c>
      <c r="N44" s="167">
        <v>1.14E-3</v>
      </c>
      <c r="O44" s="167">
        <f t="shared" si="4"/>
        <v>3.4200000000000001E-2</v>
      </c>
      <c r="P44" s="167">
        <v>0</v>
      </c>
      <c r="Q44" s="167">
        <f t="shared" si="5"/>
        <v>0</v>
      </c>
      <c r="R44" s="167"/>
      <c r="S44" s="167"/>
      <c r="T44" s="168">
        <v>1.1020000000000001</v>
      </c>
      <c r="U44" s="167">
        <f t="shared" si="6"/>
        <v>33.06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113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">
      <c r="A45" s="158">
        <v>33</v>
      </c>
      <c r="B45" s="164" t="s">
        <v>184</v>
      </c>
      <c r="C45" s="197" t="s">
        <v>185</v>
      </c>
      <c r="D45" s="166" t="s">
        <v>160</v>
      </c>
      <c r="E45" s="172">
        <v>102</v>
      </c>
      <c r="F45" s="174"/>
      <c r="G45" s="175">
        <f t="shared" si="0"/>
        <v>0</v>
      </c>
      <c r="H45" s="174"/>
      <c r="I45" s="175">
        <f t="shared" si="1"/>
        <v>0</v>
      </c>
      <c r="J45" s="174"/>
      <c r="K45" s="175">
        <f t="shared" si="2"/>
        <v>0</v>
      </c>
      <c r="L45" s="175">
        <v>0</v>
      </c>
      <c r="M45" s="175">
        <f t="shared" si="3"/>
        <v>0</v>
      </c>
      <c r="N45" s="167">
        <v>0</v>
      </c>
      <c r="O45" s="167">
        <f t="shared" si="4"/>
        <v>0</v>
      </c>
      <c r="P45" s="167">
        <v>0</v>
      </c>
      <c r="Q45" s="167">
        <f t="shared" si="5"/>
        <v>0</v>
      </c>
      <c r="R45" s="167"/>
      <c r="S45" s="167"/>
      <c r="T45" s="168">
        <v>0.22</v>
      </c>
      <c r="U45" s="167">
        <f t="shared" si="6"/>
        <v>22.44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113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58">
        <v>34</v>
      </c>
      <c r="B46" s="164" t="s">
        <v>186</v>
      </c>
      <c r="C46" s="197" t="s">
        <v>187</v>
      </c>
      <c r="D46" s="166" t="s">
        <v>188</v>
      </c>
      <c r="E46" s="172">
        <v>65</v>
      </c>
      <c r="F46" s="174"/>
      <c r="G46" s="175">
        <f t="shared" si="0"/>
        <v>0</v>
      </c>
      <c r="H46" s="174"/>
      <c r="I46" s="175">
        <f t="shared" si="1"/>
        <v>0</v>
      </c>
      <c r="J46" s="174"/>
      <c r="K46" s="175">
        <f t="shared" si="2"/>
        <v>0</v>
      </c>
      <c r="L46" s="175">
        <v>0</v>
      </c>
      <c r="M46" s="175">
        <f t="shared" si="3"/>
        <v>0</v>
      </c>
      <c r="N46" s="167">
        <v>1E-3</v>
      </c>
      <c r="O46" s="167">
        <f t="shared" si="4"/>
        <v>6.5000000000000002E-2</v>
      </c>
      <c r="P46" s="167">
        <v>0</v>
      </c>
      <c r="Q46" s="167">
        <f t="shared" si="5"/>
        <v>0</v>
      </c>
      <c r="R46" s="167"/>
      <c r="S46" s="167"/>
      <c r="T46" s="168">
        <v>0</v>
      </c>
      <c r="U46" s="167">
        <f t="shared" si="6"/>
        <v>0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113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>
        <v>35</v>
      </c>
      <c r="B47" s="164" t="s">
        <v>189</v>
      </c>
      <c r="C47" s="197" t="s">
        <v>190</v>
      </c>
      <c r="D47" s="166" t="s">
        <v>188</v>
      </c>
      <c r="E47" s="172">
        <v>120</v>
      </c>
      <c r="F47" s="174"/>
      <c r="G47" s="175">
        <f t="shared" si="0"/>
        <v>0</v>
      </c>
      <c r="H47" s="174"/>
      <c r="I47" s="175">
        <f t="shared" si="1"/>
        <v>0</v>
      </c>
      <c r="J47" s="174"/>
      <c r="K47" s="175">
        <f t="shared" si="2"/>
        <v>0</v>
      </c>
      <c r="L47" s="175">
        <v>0</v>
      </c>
      <c r="M47" s="175">
        <f t="shared" si="3"/>
        <v>0</v>
      </c>
      <c r="N47" s="167">
        <v>1E-3</v>
      </c>
      <c r="O47" s="167">
        <f t="shared" si="4"/>
        <v>0.12</v>
      </c>
      <c r="P47" s="167">
        <v>0</v>
      </c>
      <c r="Q47" s="167">
        <f t="shared" si="5"/>
        <v>0</v>
      </c>
      <c r="R47" s="167"/>
      <c r="S47" s="167"/>
      <c r="T47" s="168">
        <v>0</v>
      </c>
      <c r="U47" s="167">
        <f t="shared" si="6"/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113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">
      <c r="A48" s="158">
        <v>36</v>
      </c>
      <c r="B48" s="164" t="s">
        <v>191</v>
      </c>
      <c r="C48" s="197" t="s">
        <v>192</v>
      </c>
      <c r="D48" s="166" t="s">
        <v>112</v>
      </c>
      <c r="E48" s="172">
        <v>2</v>
      </c>
      <c r="F48" s="174"/>
      <c r="G48" s="175">
        <f t="shared" si="0"/>
        <v>0</v>
      </c>
      <c r="H48" s="174"/>
      <c r="I48" s="175">
        <f t="shared" si="1"/>
        <v>0</v>
      </c>
      <c r="J48" s="174"/>
      <c r="K48" s="175">
        <f t="shared" si="2"/>
        <v>0</v>
      </c>
      <c r="L48" s="175">
        <v>0</v>
      </c>
      <c r="M48" s="175">
        <f t="shared" si="3"/>
        <v>0</v>
      </c>
      <c r="N48" s="167">
        <v>8.0000000000000004E-4</v>
      </c>
      <c r="O48" s="167">
        <f t="shared" si="4"/>
        <v>1.6000000000000001E-3</v>
      </c>
      <c r="P48" s="167">
        <v>0</v>
      </c>
      <c r="Q48" s="167">
        <f t="shared" si="5"/>
        <v>0</v>
      </c>
      <c r="R48" s="167"/>
      <c r="S48" s="167"/>
      <c r="T48" s="168">
        <v>0</v>
      </c>
      <c r="U48" s="167">
        <f t="shared" si="6"/>
        <v>0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113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">
      <c r="A49" s="158">
        <v>37</v>
      </c>
      <c r="B49" s="164" t="s">
        <v>193</v>
      </c>
      <c r="C49" s="197" t="s">
        <v>194</v>
      </c>
      <c r="D49" s="166" t="s">
        <v>140</v>
      </c>
      <c r="E49" s="172">
        <v>4.4729900000000002</v>
      </c>
      <c r="F49" s="174"/>
      <c r="G49" s="175">
        <f t="shared" si="0"/>
        <v>0</v>
      </c>
      <c r="H49" s="174"/>
      <c r="I49" s="175">
        <f t="shared" si="1"/>
        <v>0</v>
      </c>
      <c r="J49" s="174"/>
      <c r="K49" s="175">
        <f t="shared" si="2"/>
        <v>0</v>
      </c>
      <c r="L49" s="175">
        <v>0</v>
      </c>
      <c r="M49" s="175">
        <f t="shared" si="3"/>
        <v>0</v>
      </c>
      <c r="N49" s="167">
        <v>0</v>
      </c>
      <c r="O49" s="167">
        <f t="shared" si="4"/>
        <v>0</v>
      </c>
      <c r="P49" s="167">
        <v>0</v>
      </c>
      <c r="Q49" s="167">
        <f t="shared" si="5"/>
        <v>0</v>
      </c>
      <c r="R49" s="167"/>
      <c r="S49" s="167"/>
      <c r="T49" s="168">
        <v>3.28</v>
      </c>
      <c r="U49" s="167">
        <f t="shared" si="6"/>
        <v>14.67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113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58">
        <v>38</v>
      </c>
      <c r="B50" s="164" t="s">
        <v>195</v>
      </c>
      <c r="C50" s="197" t="s">
        <v>196</v>
      </c>
      <c r="D50" s="166" t="s">
        <v>140</v>
      </c>
      <c r="E50" s="172">
        <v>0.13439999999999999</v>
      </c>
      <c r="F50" s="174"/>
      <c r="G50" s="175">
        <f t="shared" si="0"/>
        <v>0</v>
      </c>
      <c r="H50" s="174"/>
      <c r="I50" s="175">
        <f t="shared" si="1"/>
        <v>0</v>
      </c>
      <c r="J50" s="174"/>
      <c r="K50" s="175">
        <f t="shared" si="2"/>
        <v>0</v>
      </c>
      <c r="L50" s="175">
        <v>0</v>
      </c>
      <c r="M50" s="175">
        <f t="shared" si="3"/>
        <v>0</v>
      </c>
      <c r="N50" s="167">
        <v>0</v>
      </c>
      <c r="O50" s="167">
        <f t="shared" si="4"/>
        <v>0</v>
      </c>
      <c r="P50" s="167">
        <v>0</v>
      </c>
      <c r="Q50" s="167">
        <f t="shared" si="5"/>
        <v>0</v>
      </c>
      <c r="R50" s="167"/>
      <c r="S50" s="167"/>
      <c r="T50" s="168">
        <v>5.5620000000000003</v>
      </c>
      <c r="U50" s="167">
        <f t="shared" si="6"/>
        <v>0.75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113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x14ac:dyDescent="0.2">
      <c r="A51" s="159" t="s">
        <v>108</v>
      </c>
      <c r="B51" s="165" t="s">
        <v>73</v>
      </c>
      <c r="C51" s="198" t="s">
        <v>74</v>
      </c>
      <c r="D51" s="169"/>
      <c r="E51" s="173"/>
      <c r="F51" s="176"/>
      <c r="G51" s="176">
        <f>SUMIF(AE52:AE75,"&lt;&gt;NOR",G52:G75)</f>
        <v>0</v>
      </c>
      <c r="H51" s="176"/>
      <c r="I51" s="176">
        <f>SUM(I52:I75)</f>
        <v>0</v>
      </c>
      <c r="J51" s="176"/>
      <c r="K51" s="176">
        <f>SUM(K52:K75)</f>
        <v>0</v>
      </c>
      <c r="L51" s="176"/>
      <c r="M51" s="176">
        <f>SUM(M52:M75)</f>
        <v>0</v>
      </c>
      <c r="N51" s="170"/>
      <c r="O51" s="170">
        <f>SUM(O52:O75)</f>
        <v>0.17626</v>
      </c>
      <c r="P51" s="170"/>
      <c r="Q51" s="170">
        <f>SUM(Q52:Q75)</f>
        <v>0</v>
      </c>
      <c r="R51" s="170"/>
      <c r="S51" s="170"/>
      <c r="T51" s="171"/>
      <c r="U51" s="170">
        <f>SUM(U52:U75)</f>
        <v>24.030000000000005</v>
      </c>
      <c r="AE51" t="s">
        <v>109</v>
      </c>
    </row>
    <row r="52" spans="1:60" outlineLevel="1" x14ac:dyDescent="0.2">
      <c r="A52" s="158">
        <v>39</v>
      </c>
      <c r="B52" s="164" t="s">
        <v>197</v>
      </c>
      <c r="C52" s="197" t="s">
        <v>198</v>
      </c>
      <c r="D52" s="166" t="s">
        <v>112</v>
      </c>
      <c r="E52" s="172">
        <v>43</v>
      </c>
      <c r="F52" s="174"/>
      <c r="G52" s="175">
        <f t="shared" ref="G52:G75" si="7">ROUND(E52*F52,2)</f>
        <v>0</v>
      </c>
      <c r="H52" s="174"/>
      <c r="I52" s="175">
        <f t="shared" ref="I52:I75" si="8">ROUND(E52*H52,2)</f>
        <v>0</v>
      </c>
      <c r="J52" s="174"/>
      <c r="K52" s="175">
        <f t="shared" ref="K52:K75" si="9">ROUND(E52*J52,2)</f>
        <v>0</v>
      </c>
      <c r="L52" s="175">
        <v>0</v>
      </c>
      <c r="M52" s="175">
        <f t="shared" ref="M52:M75" si="10">G52*(1+L52/100)</f>
        <v>0</v>
      </c>
      <c r="N52" s="167">
        <v>1.4999999999999999E-4</v>
      </c>
      <c r="O52" s="167">
        <f t="shared" ref="O52:O75" si="11">ROUND(E52*N52,5)</f>
        <v>6.45E-3</v>
      </c>
      <c r="P52" s="167">
        <v>0</v>
      </c>
      <c r="Q52" s="167">
        <f t="shared" ref="Q52:Q75" si="12">ROUND(E52*P52,5)</f>
        <v>0</v>
      </c>
      <c r="R52" s="167"/>
      <c r="S52" s="167"/>
      <c r="T52" s="168">
        <v>0</v>
      </c>
      <c r="U52" s="167">
        <f t="shared" ref="U52:U75" si="13">ROUND(E52*T52,2)</f>
        <v>0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113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ht="22.5" outlineLevel="1" x14ac:dyDescent="0.2">
      <c r="A53" s="158">
        <v>40</v>
      </c>
      <c r="B53" s="164" t="s">
        <v>199</v>
      </c>
      <c r="C53" s="197" t="s">
        <v>200</v>
      </c>
      <c r="D53" s="166" t="s">
        <v>160</v>
      </c>
      <c r="E53" s="172">
        <v>2</v>
      </c>
      <c r="F53" s="174"/>
      <c r="G53" s="175">
        <f t="shared" si="7"/>
        <v>0</v>
      </c>
      <c r="H53" s="174"/>
      <c r="I53" s="175">
        <f t="shared" si="8"/>
        <v>0</v>
      </c>
      <c r="J53" s="174"/>
      <c r="K53" s="175">
        <f t="shared" si="9"/>
        <v>0</v>
      </c>
      <c r="L53" s="175">
        <v>0</v>
      </c>
      <c r="M53" s="175">
        <f t="shared" si="10"/>
        <v>0</v>
      </c>
      <c r="N53" s="167">
        <v>1.1000000000000001E-3</v>
      </c>
      <c r="O53" s="167">
        <f t="shared" si="11"/>
        <v>2.2000000000000001E-3</v>
      </c>
      <c r="P53" s="167">
        <v>0</v>
      </c>
      <c r="Q53" s="167">
        <f t="shared" si="12"/>
        <v>0</v>
      </c>
      <c r="R53" s="167"/>
      <c r="S53" s="167"/>
      <c r="T53" s="168">
        <v>0.247</v>
      </c>
      <c r="U53" s="167">
        <f t="shared" si="13"/>
        <v>0.49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113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>
        <v>41</v>
      </c>
      <c r="B54" s="164" t="s">
        <v>201</v>
      </c>
      <c r="C54" s="197" t="s">
        <v>202</v>
      </c>
      <c r="D54" s="166" t="s">
        <v>160</v>
      </c>
      <c r="E54" s="172">
        <v>4</v>
      </c>
      <c r="F54" s="174"/>
      <c r="G54" s="175">
        <f t="shared" si="7"/>
        <v>0</v>
      </c>
      <c r="H54" s="174"/>
      <c r="I54" s="175">
        <f t="shared" si="8"/>
        <v>0</v>
      </c>
      <c r="J54" s="174"/>
      <c r="K54" s="175">
        <f t="shared" si="9"/>
        <v>0</v>
      </c>
      <c r="L54" s="175">
        <v>0</v>
      </c>
      <c r="M54" s="175">
        <f t="shared" si="10"/>
        <v>0</v>
      </c>
      <c r="N54" s="167">
        <v>1.3999999999999999E-4</v>
      </c>
      <c r="O54" s="167">
        <f t="shared" si="11"/>
        <v>5.5999999999999995E-4</v>
      </c>
      <c r="P54" s="167">
        <v>0</v>
      </c>
      <c r="Q54" s="167">
        <f t="shared" si="12"/>
        <v>0</v>
      </c>
      <c r="R54" s="167"/>
      <c r="S54" s="167"/>
      <c r="T54" s="168">
        <v>0.16500000000000001</v>
      </c>
      <c r="U54" s="167">
        <f t="shared" si="13"/>
        <v>0.66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113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42</v>
      </c>
      <c r="B55" s="164" t="s">
        <v>203</v>
      </c>
      <c r="C55" s="197" t="s">
        <v>204</v>
      </c>
      <c r="D55" s="166" t="s">
        <v>160</v>
      </c>
      <c r="E55" s="172">
        <v>10</v>
      </c>
      <c r="F55" s="174"/>
      <c r="G55" s="175">
        <f t="shared" si="7"/>
        <v>0</v>
      </c>
      <c r="H55" s="174"/>
      <c r="I55" s="175">
        <f t="shared" si="8"/>
        <v>0</v>
      </c>
      <c r="J55" s="174"/>
      <c r="K55" s="175">
        <f t="shared" si="9"/>
        <v>0</v>
      </c>
      <c r="L55" s="175">
        <v>0</v>
      </c>
      <c r="M55" s="175">
        <f t="shared" si="10"/>
        <v>0</v>
      </c>
      <c r="N55" s="167">
        <v>2.0000000000000001E-4</v>
      </c>
      <c r="O55" s="167">
        <f t="shared" si="11"/>
        <v>2E-3</v>
      </c>
      <c r="P55" s="167">
        <v>0</v>
      </c>
      <c r="Q55" s="167">
        <f t="shared" si="12"/>
        <v>0</v>
      </c>
      <c r="R55" s="167"/>
      <c r="S55" s="167"/>
      <c r="T55" s="168">
        <v>0.20699999999999999</v>
      </c>
      <c r="U55" s="167">
        <f t="shared" si="13"/>
        <v>2.0699999999999998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113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43</v>
      </c>
      <c r="B56" s="164" t="s">
        <v>205</v>
      </c>
      <c r="C56" s="197" t="s">
        <v>206</v>
      </c>
      <c r="D56" s="166" t="s">
        <v>160</v>
      </c>
      <c r="E56" s="172">
        <v>10</v>
      </c>
      <c r="F56" s="174"/>
      <c r="G56" s="175">
        <f t="shared" si="7"/>
        <v>0</v>
      </c>
      <c r="H56" s="174"/>
      <c r="I56" s="175">
        <f t="shared" si="8"/>
        <v>0</v>
      </c>
      <c r="J56" s="174"/>
      <c r="K56" s="175">
        <f t="shared" si="9"/>
        <v>0</v>
      </c>
      <c r="L56" s="175">
        <v>0</v>
      </c>
      <c r="M56" s="175">
        <f t="shared" si="10"/>
        <v>0</v>
      </c>
      <c r="N56" s="167">
        <v>3.2000000000000003E-4</v>
      </c>
      <c r="O56" s="167">
        <f t="shared" si="11"/>
        <v>3.2000000000000002E-3</v>
      </c>
      <c r="P56" s="167">
        <v>0</v>
      </c>
      <c r="Q56" s="167">
        <f t="shared" si="12"/>
        <v>0</v>
      </c>
      <c r="R56" s="167"/>
      <c r="S56" s="167"/>
      <c r="T56" s="168">
        <v>0.22700000000000001</v>
      </c>
      <c r="U56" s="167">
        <f t="shared" si="13"/>
        <v>2.27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113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58">
        <v>44</v>
      </c>
      <c r="B57" s="164" t="s">
        <v>207</v>
      </c>
      <c r="C57" s="197" t="s">
        <v>208</v>
      </c>
      <c r="D57" s="166" t="s">
        <v>160</v>
      </c>
      <c r="E57" s="172">
        <v>2</v>
      </c>
      <c r="F57" s="174"/>
      <c r="G57" s="175">
        <f t="shared" si="7"/>
        <v>0</v>
      </c>
      <c r="H57" s="174"/>
      <c r="I57" s="175">
        <f t="shared" si="8"/>
        <v>0</v>
      </c>
      <c r="J57" s="174"/>
      <c r="K57" s="175">
        <f t="shared" si="9"/>
        <v>0</v>
      </c>
      <c r="L57" s="175">
        <v>0</v>
      </c>
      <c r="M57" s="175">
        <f t="shared" si="10"/>
        <v>0</v>
      </c>
      <c r="N57" s="167">
        <v>7.6999999999999996E-4</v>
      </c>
      <c r="O57" s="167">
        <f t="shared" si="11"/>
        <v>1.5399999999999999E-3</v>
      </c>
      <c r="P57" s="167">
        <v>0</v>
      </c>
      <c r="Q57" s="167">
        <f t="shared" si="12"/>
        <v>0</v>
      </c>
      <c r="R57" s="167"/>
      <c r="S57" s="167"/>
      <c r="T57" s="168">
        <v>0.35099999999999998</v>
      </c>
      <c r="U57" s="167">
        <f t="shared" si="13"/>
        <v>0.7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113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58">
        <v>45</v>
      </c>
      <c r="B58" s="164" t="s">
        <v>209</v>
      </c>
      <c r="C58" s="197" t="s">
        <v>210</v>
      </c>
      <c r="D58" s="166" t="s">
        <v>160</v>
      </c>
      <c r="E58" s="172">
        <v>4</v>
      </c>
      <c r="F58" s="174"/>
      <c r="G58" s="175">
        <f t="shared" si="7"/>
        <v>0</v>
      </c>
      <c r="H58" s="174"/>
      <c r="I58" s="175">
        <f t="shared" si="8"/>
        <v>0</v>
      </c>
      <c r="J58" s="174"/>
      <c r="K58" s="175">
        <f t="shared" si="9"/>
        <v>0</v>
      </c>
      <c r="L58" s="175">
        <v>0</v>
      </c>
      <c r="M58" s="175">
        <f t="shared" si="10"/>
        <v>0</v>
      </c>
      <c r="N58" s="167">
        <v>2.9999999999999997E-4</v>
      </c>
      <c r="O58" s="167">
        <f t="shared" si="11"/>
        <v>1.1999999999999999E-3</v>
      </c>
      <c r="P58" s="167">
        <v>0</v>
      </c>
      <c r="Q58" s="167">
        <f t="shared" si="12"/>
        <v>0</v>
      </c>
      <c r="R58" s="167"/>
      <c r="S58" s="167"/>
      <c r="T58" s="168">
        <v>8.3000000000000004E-2</v>
      </c>
      <c r="U58" s="167">
        <f t="shared" si="13"/>
        <v>0.33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113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 x14ac:dyDescent="0.2">
      <c r="A59" s="158">
        <v>46</v>
      </c>
      <c r="B59" s="164" t="s">
        <v>211</v>
      </c>
      <c r="C59" s="197" t="s">
        <v>212</v>
      </c>
      <c r="D59" s="166" t="s">
        <v>160</v>
      </c>
      <c r="E59" s="172">
        <v>3</v>
      </c>
      <c r="F59" s="174"/>
      <c r="G59" s="175">
        <f t="shared" si="7"/>
        <v>0</v>
      </c>
      <c r="H59" s="174"/>
      <c r="I59" s="175">
        <f t="shared" si="8"/>
        <v>0</v>
      </c>
      <c r="J59" s="174"/>
      <c r="K59" s="175">
        <f t="shared" si="9"/>
        <v>0</v>
      </c>
      <c r="L59" s="175">
        <v>0</v>
      </c>
      <c r="M59" s="175">
        <f t="shared" si="10"/>
        <v>0</v>
      </c>
      <c r="N59" s="167">
        <v>5.0000000000000001E-4</v>
      </c>
      <c r="O59" s="167">
        <f t="shared" si="11"/>
        <v>1.5E-3</v>
      </c>
      <c r="P59" s="167">
        <v>0</v>
      </c>
      <c r="Q59" s="167">
        <f t="shared" si="12"/>
        <v>0</v>
      </c>
      <c r="R59" s="167"/>
      <c r="S59" s="167"/>
      <c r="T59" s="168">
        <v>0.22700000000000001</v>
      </c>
      <c r="U59" s="167">
        <f t="shared" si="13"/>
        <v>0.68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113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>
        <v>47</v>
      </c>
      <c r="B60" s="164" t="s">
        <v>213</v>
      </c>
      <c r="C60" s="197" t="s">
        <v>214</v>
      </c>
      <c r="D60" s="166" t="s">
        <v>160</v>
      </c>
      <c r="E60" s="172">
        <v>1</v>
      </c>
      <c r="F60" s="174"/>
      <c r="G60" s="175">
        <f t="shared" si="7"/>
        <v>0</v>
      </c>
      <c r="H60" s="174"/>
      <c r="I60" s="175">
        <f t="shared" si="8"/>
        <v>0</v>
      </c>
      <c r="J60" s="174"/>
      <c r="K60" s="175">
        <f t="shared" si="9"/>
        <v>0</v>
      </c>
      <c r="L60" s="175">
        <v>0</v>
      </c>
      <c r="M60" s="175">
        <f t="shared" si="10"/>
        <v>0</v>
      </c>
      <c r="N60" s="167">
        <v>8.0000000000000004E-4</v>
      </c>
      <c r="O60" s="167">
        <f t="shared" si="11"/>
        <v>8.0000000000000004E-4</v>
      </c>
      <c r="P60" s="167">
        <v>0</v>
      </c>
      <c r="Q60" s="167">
        <f t="shared" si="12"/>
        <v>0</v>
      </c>
      <c r="R60" s="167"/>
      <c r="S60" s="167"/>
      <c r="T60" s="168">
        <v>0.35099999999999998</v>
      </c>
      <c r="U60" s="167">
        <f t="shared" si="13"/>
        <v>0.35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113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">
      <c r="A61" s="158">
        <v>48</v>
      </c>
      <c r="B61" s="164" t="s">
        <v>215</v>
      </c>
      <c r="C61" s="197" t="s">
        <v>216</v>
      </c>
      <c r="D61" s="166" t="s">
        <v>160</v>
      </c>
      <c r="E61" s="172">
        <v>1</v>
      </c>
      <c r="F61" s="174"/>
      <c r="G61" s="175">
        <f t="shared" si="7"/>
        <v>0</v>
      </c>
      <c r="H61" s="174"/>
      <c r="I61" s="175">
        <f t="shared" si="8"/>
        <v>0</v>
      </c>
      <c r="J61" s="174"/>
      <c r="K61" s="175">
        <f t="shared" si="9"/>
        <v>0</v>
      </c>
      <c r="L61" s="175">
        <v>0</v>
      </c>
      <c r="M61" s="175">
        <f t="shared" si="10"/>
        <v>0</v>
      </c>
      <c r="N61" s="167">
        <v>2.4000000000000001E-4</v>
      </c>
      <c r="O61" s="167">
        <f t="shared" si="11"/>
        <v>2.4000000000000001E-4</v>
      </c>
      <c r="P61" s="167">
        <v>0</v>
      </c>
      <c r="Q61" s="167">
        <f t="shared" si="12"/>
        <v>0</v>
      </c>
      <c r="R61" s="167"/>
      <c r="S61" s="167"/>
      <c r="T61" s="168">
        <v>0.20699999999999999</v>
      </c>
      <c r="U61" s="167">
        <f t="shared" si="13"/>
        <v>0.21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113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 x14ac:dyDescent="0.2">
      <c r="A62" s="158">
        <v>49</v>
      </c>
      <c r="B62" s="164" t="s">
        <v>217</v>
      </c>
      <c r="C62" s="197" t="s">
        <v>218</v>
      </c>
      <c r="D62" s="166" t="s">
        <v>160</v>
      </c>
      <c r="E62" s="172">
        <v>3</v>
      </c>
      <c r="F62" s="174"/>
      <c r="G62" s="175">
        <f t="shared" si="7"/>
        <v>0</v>
      </c>
      <c r="H62" s="174"/>
      <c r="I62" s="175">
        <f t="shared" si="8"/>
        <v>0</v>
      </c>
      <c r="J62" s="174"/>
      <c r="K62" s="175">
        <f t="shared" si="9"/>
        <v>0</v>
      </c>
      <c r="L62" s="175">
        <v>0</v>
      </c>
      <c r="M62" s="175">
        <f t="shared" si="10"/>
        <v>0</v>
      </c>
      <c r="N62" s="167">
        <v>3.6999999999999999E-4</v>
      </c>
      <c r="O62" s="167">
        <f t="shared" si="11"/>
        <v>1.1100000000000001E-3</v>
      </c>
      <c r="P62" s="167">
        <v>0</v>
      </c>
      <c r="Q62" s="167">
        <f t="shared" si="12"/>
        <v>0</v>
      </c>
      <c r="R62" s="167"/>
      <c r="S62" s="167"/>
      <c r="T62" s="168">
        <v>0.22700000000000001</v>
      </c>
      <c r="U62" s="167">
        <f t="shared" si="13"/>
        <v>0.68</v>
      </c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113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158">
        <v>50</v>
      </c>
      <c r="B63" s="164" t="s">
        <v>219</v>
      </c>
      <c r="C63" s="197" t="s">
        <v>220</v>
      </c>
      <c r="D63" s="166" t="s">
        <v>112</v>
      </c>
      <c r="E63" s="172">
        <v>10</v>
      </c>
      <c r="F63" s="174"/>
      <c r="G63" s="175">
        <f t="shared" si="7"/>
        <v>0</v>
      </c>
      <c r="H63" s="174"/>
      <c r="I63" s="175">
        <f t="shared" si="8"/>
        <v>0</v>
      </c>
      <c r="J63" s="174"/>
      <c r="K63" s="175">
        <f t="shared" si="9"/>
        <v>0</v>
      </c>
      <c r="L63" s="175">
        <v>0</v>
      </c>
      <c r="M63" s="175">
        <f t="shared" si="10"/>
        <v>0</v>
      </c>
      <c r="N63" s="167">
        <v>5.9999999999999995E-4</v>
      </c>
      <c r="O63" s="167">
        <f t="shared" si="11"/>
        <v>6.0000000000000001E-3</v>
      </c>
      <c r="P63" s="167">
        <v>0</v>
      </c>
      <c r="Q63" s="167">
        <f t="shared" si="12"/>
        <v>0</v>
      </c>
      <c r="R63" s="167"/>
      <c r="S63" s="167"/>
      <c r="T63" s="168">
        <v>0</v>
      </c>
      <c r="U63" s="167">
        <f t="shared" si="13"/>
        <v>0</v>
      </c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113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">
      <c r="A64" s="158">
        <v>51</v>
      </c>
      <c r="B64" s="164" t="s">
        <v>221</v>
      </c>
      <c r="C64" s="197" t="s">
        <v>222</v>
      </c>
      <c r="D64" s="166" t="s">
        <v>112</v>
      </c>
      <c r="E64" s="172">
        <v>2</v>
      </c>
      <c r="F64" s="174"/>
      <c r="G64" s="175">
        <f t="shared" si="7"/>
        <v>0</v>
      </c>
      <c r="H64" s="174"/>
      <c r="I64" s="175">
        <f t="shared" si="8"/>
        <v>0</v>
      </c>
      <c r="J64" s="174"/>
      <c r="K64" s="175">
        <f t="shared" si="9"/>
        <v>0</v>
      </c>
      <c r="L64" s="175">
        <v>0</v>
      </c>
      <c r="M64" s="175">
        <f t="shared" si="10"/>
        <v>0</v>
      </c>
      <c r="N64" s="167">
        <v>1E-3</v>
      </c>
      <c r="O64" s="167">
        <f t="shared" si="11"/>
        <v>2E-3</v>
      </c>
      <c r="P64" s="167">
        <v>0</v>
      </c>
      <c r="Q64" s="167">
        <f t="shared" si="12"/>
        <v>0</v>
      </c>
      <c r="R64" s="167"/>
      <c r="S64" s="167"/>
      <c r="T64" s="168">
        <v>0</v>
      </c>
      <c r="U64" s="167">
        <f t="shared" si="13"/>
        <v>0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113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58">
        <v>52</v>
      </c>
      <c r="B65" s="164" t="s">
        <v>223</v>
      </c>
      <c r="C65" s="197" t="s">
        <v>224</v>
      </c>
      <c r="D65" s="166" t="s">
        <v>112</v>
      </c>
      <c r="E65" s="172">
        <v>24</v>
      </c>
      <c r="F65" s="174"/>
      <c r="G65" s="175">
        <f t="shared" si="7"/>
        <v>0</v>
      </c>
      <c r="H65" s="174"/>
      <c r="I65" s="175">
        <f t="shared" si="8"/>
        <v>0</v>
      </c>
      <c r="J65" s="174"/>
      <c r="K65" s="175">
        <f t="shared" si="9"/>
        <v>0</v>
      </c>
      <c r="L65" s="175">
        <v>0</v>
      </c>
      <c r="M65" s="175">
        <f t="shared" si="10"/>
        <v>0</v>
      </c>
      <c r="N65" s="167">
        <v>1E-4</v>
      </c>
      <c r="O65" s="167">
        <f t="shared" si="11"/>
        <v>2.3999999999999998E-3</v>
      </c>
      <c r="P65" s="167">
        <v>0</v>
      </c>
      <c r="Q65" s="167">
        <f t="shared" si="12"/>
        <v>0</v>
      </c>
      <c r="R65" s="167"/>
      <c r="S65" s="167"/>
      <c r="T65" s="168">
        <v>0</v>
      </c>
      <c r="U65" s="167">
        <f t="shared" si="13"/>
        <v>0</v>
      </c>
      <c r="V65" s="157"/>
      <c r="W65" s="157"/>
      <c r="X65" s="157"/>
      <c r="Y65" s="157"/>
      <c r="Z65" s="157"/>
      <c r="AA65" s="157"/>
      <c r="AB65" s="157"/>
      <c r="AC65" s="157"/>
      <c r="AD65" s="157"/>
      <c r="AE65" s="157" t="s">
        <v>113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 x14ac:dyDescent="0.2">
      <c r="A66" s="158">
        <v>53</v>
      </c>
      <c r="B66" s="164" t="s">
        <v>225</v>
      </c>
      <c r="C66" s="197" t="s">
        <v>226</v>
      </c>
      <c r="D66" s="166" t="s">
        <v>160</v>
      </c>
      <c r="E66" s="172">
        <v>3</v>
      </c>
      <c r="F66" s="174"/>
      <c r="G66" s="175">
        <f t="shared" si="7"/>
        <v>0</v>
      </c>
      <c r="H66" s="174"/>
      <c r="I66" s="175">
        <f t="shared" si="8"/>
        <v>0</v>
      </c>
      <c r="J66" s="174"/>
      <c r="K66" s="175">
        <f t="shared" si="9"/>
        <v>0</v>
      </c>
      <c r="L66" s="175">
        <v>0</v>
      </c>
      <c r="M66" s="175">
        <f t="shared" si="10"/>
        <v>0</v>
      </c>
      <c r="N66" s="167">
        <v>0</v>
      </c>
      <c r="O66" s="167">
        <f t="shared" si="11"/>
        <v>0</v>
      </c>
      <c r="P66" s="167">
        <v>0</v>
      </c>
      <c r="Q66" s="167">
        <f t="shared" si="12"/>
        <v>0</v>
      </c>
      <c r="R66" s="167"/>
      <c r="S66" s="167"/>
      <c r="T66" s="168">
        <v>0.216</v>
      </c>
      <c r="U66" s="167">
        <f t="shared" si="13"/>
        <v>0.65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113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">
      <c r="A67" s="158">
        <v>54</v>
      </c>
      <c r="B67" s="164" t="s">
        <v>227</v>
      </c>
      <c r="C67" s="197" t="s">
        <v>228</v>
      </c>
      <c r="D67" s="166" t="s">
        <v>160</v>
      </c>
      <c r="E67" s="172">
        <v>1</v>
      </c>
      <c r="F67" s="174"/>
      <c r="G67" s="175">
        <f t="shared" si="7"/>
        <v>0</v>
      </c>
      <c r="H67" s="174"/>
      <c r="I67" s="175">
        <f t="shared" si="8"/>
        <v>0</v>
      </c>
      <c r="J67" s="174"/>
      <c r="K67" s="175">
        <f t="shared" si="9"/>
        <v>0</v>
      </c>
      <c r="L67" s="175">
        <v>0</v>
      </c>
      <c r="M67" s="175">
        <f t="shared" si="10"/>
        <v>0</v>
      </c>
      <c r="N67" s="167">
        <v>0</v>
      </c>
      <c r="O67" s="167">
        <f t="shared" si="11"/>
        <v>0</v>
      </c>
      <c r="P67" s="167">
        <v>0</v>
      </c>
      <c r="Q67" s="167">
        <f t="shared" si="12"/>
        <v>0</v>
      </c>
      <c r="R67" s="167"/>
      <c r="S67" s="167"/>
      <c r="T67" s="168">
        <v>0.25800000000000001</v>
      </c>
      <c r="U67" s="167">
        <f t="shared" si="13"/>
        <v>0.26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113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58">
        <v>55</v>
      </c>
      <c r="B68" s="164" t="s">
        <v>229</v>
      </c>
      <c r="C68" s="197" t="s">
        <v>230</v>
      </c>
      <c r="D68" s="166" t="s">
        <v>160</v>
      </c>
      <c r="E68" s="172">
        <v>2</v>
      </c>
      <c r="F68" s="174"/>
      <c r="G68" s="175">
        <f t="shared" si="7"/>
        <v>0</v>
      </c>
      <c r="H68" s="174"/>
      <c r="I68" s="175">
        <f t="shared" si="8"/>
        <v>0</v>
      </c>
      <c r="J68" s="174"/>
      <c r="K68" s="175">
        <f t="shared" si="9"/>
        <v>0</v>
      </c>
      <c r="L68" s="175">
        <v>0</v>
      </c>
      <c r="M68" s="175">
        <f t="shared" si="10"/>
        <v>0</v>
      </c>
      <c r="N68" s="167">
        <v>5.9999999999999995E-4</v>
      </c>
      <c r="O68" s="167">
        <f t="shared" si="11"/>
        <v>1.1999999999999999E-3</v>
      </c>
      <c r="P68" s="167">
        <v>0</v>
      </c>
      <c r="Q68" s="167">
        <f t="shared" si="12"/>
        <v>0</v>
      </c>
      <c r="R68" s="167"/>
      <c r="S68" s="167"/>
      <c r="T68" s="168">
        <v>8.2000000000000003E-2</v>
      </c>
      <c r="U68" s="167">
        <f t="shared" si="13"/>
        <v>0.16</v>
      </c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113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 x14ac:dyDescent="0.2">
      <c r="A69" s="158">
        <v>56</v>
      </c>
      <c r="B69" s="164" t="s">
        <v>231</v>
      </c>
      <c r="C69" s="197" t="s">
        <v>232</v>
      </c>
      <c r="D69" s="166" t="s">
        <v>160</v>
      </c>
      <c r="E69" s="172">
        <v>2</v>
      </c>
      <c r="F69" s="174"/>
      <c r="G69" s="175">
        <f t="shared" si="7"/>
        <v>0</v>
      </c>
      <c r="H69" s="174"/>
      <c r="I69" s="175">
        <f t="shared" si="8"/>
        <v>0</v>
      </c>
      <c r="J69" s="174"/>
      <c r="K69" s="175">
        <f t="shared" si="9"/>
        <v>0</v>
      </c>
      <c r="L69" s="175">
        <v>0</v>
      </c>
      <c r="M69" s="175">
        <f t="shared" si="10"/>
        <v>0</v>
      </c>
      <c r="N69" s="167">
        <v>6.4999999999999997E-4</v>
      </c>
      <c r="O69" s="167">
        <f t="shared" si="11"/>
        <v>1.2999999999999999E-3</v>
      </c>
      <c r="P69" s="167">
        <v>0</v>
      </c>
      <c r="Q69" s="167">
        <f t="shared" si="12"/>
        <v>0</v>
      </c>
      <c r="R69" s="167"/>
      <c r="S69" s="167"/>
      <c r="T69" s="168">
        <v>0.16500000000000001</v>
      </c>
      <c r="U69" s="167">
        <f t="shared" si="13"/>
        <v>0.33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113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 x14ac:dyDescent="0.2">
      <c r="A70" s="158">
        <v>57</v>
      </c>
      <c r="B70" s="164" t="s">
        <v>233</v>
      </c>
      <c r="C70" s="197" t="s">
        <v>234</v>
      </c>
      <c r="D70" s="166" t="s">
        <v>160</v>
      </c>
      <c r="E70" s="172">
        <v>4</v>
      </c>
      <c r="F70" s="174"/>
      <c r="G70" s="175">
        <f t="shared" si="7"/>
        <v>0</v>
      </c>
      <c r="H70" s="174"/>
      <c r="I70" s="175">
        <f t="shared" si="8"/>
        <v>0</v>
      </c>
      <c r="J70" s="174"/>
      <c r="K70" s="175">
        <f t="shared" si="9"/>
        <v>0</v>
      </c>
      <c r="L70" s="175">
        <v>0</v>
      </c>
      <c r="M70" s="175">
        <f t="shared" si="10"/>
        <v>0</v>
      </c>
      <c r="N70" s="167">
        <v>3.5400000000000002E-3</v>
      </c>
      <c r="O70" s="167">
        <f t="shared" si="11"/>
        <v>1.4160000000000001E-2</v>
      </c>
      <c r="P70" s="167">
        <v>0</v>
      </c>
      <c r="Q70" s="167">
        <f t="shared" si="12"/>
        <v>0</v>
      </c>
      <c r="R70" s="167"/>
      <c r="S70" s="167"/>
      <c r="T70" s="168">
        <v>0.14099999999999999</v>
      </c>
      <c r="U70" s="167">
        <f t="shared" si="13"/>
        <v>0.56000000000000005</v>
      </c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113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 x14ac:dyDescent="0.2">
      <c r="A71" s="158">
        <v>58</v>
      </c>
      <c r="B71" s="164" t="s">
        <v>235</v>
      </c>
      <c r="C71" s="197" t="s">
        <v>236</v>
      </c>
      <c r="D71" s="166" t="s">
        <v>160</v>
      </c>
      <c r="E71" s="172">
        <v>2</v>
      </c>
      <c r="F71" s="174"/>
      <c r="G71" s="175">
        <f t="shared" si="7"/>
        <v>0</v>
      </c>
      <c r="H71" s="174"/>
      <c r="I71" s="175">
        <f t="shared" si="8"/>
        <v>0</v>
      </c>
      <c r="J71" s="174"/>
      <c r="K71" s="175">
        <f t="shared" si="9"/>
        <v>0</v>
      </c>
      <c r="L71" s="175">
        <v>0</v>
      </c>
      <c r="M71" s="175">
        <f t="shared" si="10"/>
        <v>0</v>
      </c>
      <c r="N71" s="167">
        <v>1.576E-2</v>
      </c>
      <c r="O71" s="167">
        <f t="shared" si="11"/>
        <v>3.1519999999999999E-2</v>
      </c>
      <c r="P71" s="167">
        <v>0</v>
      </c>
      <c r="Q71" s="167">
        <f t="shared" si="12"/>
        <v>0</v>
      </c>
      <c r="R71" s="167"/>
      <c r="S71" s="167"/>
      <c r="T71" s="168">
        <v>1.03</v>
      </c>
      <c r="U71" s="167">
        <f t="shared" si="13"/>
        <v>2.06</v>
      </c>
      <c r="V71" s="157"/>
      <c r="W71" s="157"/>
      <c r="X71" s="157"/>
      <c r="Y71" s="157"/>
      <c r="Z71" s="157"/>
      <c r="AA71" s="157"/>
      <c r="AB71" s="157"/>
      <c r="AC71" s="157"/>
      <c r="AD71" s="157"/>
      <c r="AE71" s="157" t="s">
        <v>113</v>
      </c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 x14ac:dyDescent="0.2">
      <c r="A72" s="158">
        <v>59</v>
      </c>
      <c r="B72" s="164" t="s">
        <v>237</v>
      </c>
      <c r="C72" s="197" t="s">
        <v>238</v>
      </c>
      <c r="D72" s="166" t="s">
        <v>160</v>
      </c>
      <c r="E72" s="172">
        <v>2</v>
      </c>
      <c r="F72" s="174"/>
      <c r="G72" s="175">
        <f t="shared" si="7"/>
        <v>0</v>
      </c>
      <c r="H72" s="174"/>
      <c r="I72" s="175">
        <f t="shared" si="8"/>
        <v>0</v>
      </c>
      <c r="J72" s="174"/>
      <c r="K72" s="175">
        <f t="shared" si="9"/>
        <v>0</v>
      </c>
      <c r="L72" s="175">
        <v>0</v>
      </c>
      <c r="M72" s="175">
        <f t="shared" si="10"/>
        <v>0</v>
      </c>
      <c r="N72" s="167">
        <v>1.2659999999999999E-2</v>
      </c>
      <c r="O72" s="167">
        <f t="shared" si="11"/>
        <v>2.5319999999999999E-2</v>
      </c>
      <c r="P72" s="167">
        <v>0</v>
      </c>
      <c r="Q72" s="167">
        <f t="shared" si="12"/>
        <v>0</v>
      </c>
      <c r="R72" s="167"/>
      <c r="S72" s="167"/>
      <c r="T72" s="168">
        <v>1.0609999999999999</v>
      </c>
      <c r="U72" s="167">
        <f t="shared" si="13"/>
        <v>2.12</v>
      </c>
      <c r="V72" s="157"/>
      <c r="W72" s="157"/>
      <c r="X72" s="157"/>
      <c r="Y72" s="157"/>
      <c r="Z72" s="157"/>
      <c r="AA72" s="157"/>
      <c r="AB72" s="157"/>
      <c r="AC72" s="157"/>
      <c r="AD72" s="157"/>
      <c r="AE72" s="157" t="s">
        <v>113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 x14ac:dyDescent="0.2">
      <c r="A73" s="158">
        <v>60</v>
      </c>
      <c r="B73" s="164" t="s">
        <v>239</v>
      </c>
      <c r="C73" s="197" t="s">
        <v>240</v>
      </c>
      <c r="D73" s="166" t="s">
        <v>135</v>
      </c>
      <c r="E73" s="172">
        <v>4</v>
      </c>
      <c r="F73" s="174"/>
      <c r="G73" s="175">
        <f t="shared" si="7"/>
        <v>0</v>
      </c>
      <c r="H73" s="174"/>
      <c r="I73" s="175">
        <f t="shared" si="8"/>
        <v>0</v>
      </c>
      <c r="J73" s="174"/>
      <c r="K73" s="175">
        <f t="shared" si="9"/>
        <v>0</v>
      </c>
      <c r="L73" s="175">
        <v>0</v>
      </c>
      <c r="M73" s="175">
        <f t="shared" si="10"/>
        <v>0</v>
      </c>
      <c r="N73" s="167">
        <v>4.1399999999999996E-3</v>
      </c>
      <c r="O73" s="167">
        <f t="shared" si="11"/>
        <v>1.6559999999999998E-2</v>
      </c>
      <c r="P73" s="167">
        <v>0</v>
      </c>
      <c r="Q73" s="167">
        <f t="shared" si="12"/>
        <v>0</v>
      </c>
      <c r="R73" s="167"/>
      <c r="S73" s="167"/>
      <c r="T73" s="168">
        <v>0.59299999999999997</v>
      </c>
      <c r="U73" s="167">
        <f t="shared" si="13"/>
        <v>2.37</v>
      </c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113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 x14ac:dyDescent="0.2">
      <c r="A74" s="158">
        <v>61</v>
      </c>
      <c r="B74" s="164" t="s">
        <v>241</v>
      </c>
      <c r="C74" s="197" t="s">
        <v>242</v>
      </c>
      <c r="D74" s="166" t="s">
        <v>135</v>
      </c>
      <c r="E74" s="172">
        <v>10</v>
      </c>
      <c r="F74" s="174"/>
      <c r="G74" s="175">
        <f t="shared" si="7"/>
        <v>0</v>
      </c>
      <c r="H74" s="174"/>
      <c r="I74" s="175">
        <f t="shared" si="8"/>
        <v>0</v>
      </c>
      <c r="J74" s="174"/>
      <c r="K74" s="175">
        <f t="shared" si="9"/>
        <v>0</v>
      </c>
      <c r="L74" s="175">
        <v>0</v>
      </c>
      <c r="M74" s="175">
        <f t="shared" si="10"/>
        <v>0</v>
      </c>
      <c r="N74" s="167">
        <v>5.4999999999999997E-3</v>
      </c>
      <c r="O74" s="167">
        <f t="shared" si="11"/>
        <v>5.5E-2</v>
      </c>
      <c r="P74" s="167">
        <v>0</v>
      </c>
      <c r="Q74" s="167">
        <f t="shared" si="12"/>
        <v>0</v>
      </c>
      <c r="R74" s="167"/>
      <c r="S74" s="167"/>
      <c r="T74" s="168">
        <v>0.66600000000000004</v>
      </c>
      <c r="U74" s="167">
        <f t="shared" si="13"/>
        <v>6.66</v>
      </c>
      <c r="V74" s="157"/>
      <c r="W74" s="157"/>
      <c r="X74" s="157"/>
      <c r="Y74" s="157"/>
      <c r="Z74" s="157"/>
      <c r="AA74" s="157"/>
      <c r="AB74" s="157"/>
      <c r="AC74" s="157"/>
      <c r="AD74" s="157"/>
      <c r="AE74" s="157" t="s">
        <v>113</v>
      </c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outlineLevel="1" x14ac:dyDescent="0.2">
      <c r="A75" s="158">
        <v>62</v>
      </c>
      <c r="B75" s="164" t="s">
        <v>243</v>
      </c>
      <c r="C75" s="197" t="s">
        <v>244</v>
      </c>
      <c r="D75" s="166" t="s">
        <v>140</v>
      </c>
      <c r="E75" s="172">
        <v>0.17626</v>
      </c>
      <c r="F75" s="174"/>
      <c r="G75" s="175">
        <f t="shared" si="7"/>
        <v>0</v>
      </c>
      <c r="H75" s="174"/>
      <c r="I75" s="175">
        <f t="shared" si="8"/>
        <v>0</v>
      </c>
      <c r="J75" s="174"/>
      <c r="K75" s="175">
        <f t="shared" si="9"/>
        <v>0</v>
      </c>
      <c r="L75" s="175">
        <v>0</v>
      </c>
      <c r="M75" s="175">
        <f t="shared" si="10"/>
        <v>0</v>
      </c>
      <c r="N75" s="167">
        <v>0</v>
      </c>
      <c r="O75" s="167">
        <f t="shared" si="11"/>
        <v>0</v>
      </c>
      <c r="P75" s="167">
        <v>0</v>
      </c>
      <c r="Q75" s="167">
        <f t="shared" si="12"/>
        <v>0</v>
      </c>
      <c r="R75" s="167"/>
      <c r="S75" s="167"/>
      <c r="T75" s="168">
        <v>2.3849999999999998</v>
      </c>
      <c r="U75" s="167">
        <f t="shared" si="13"/>
        <v>0.42</v>
      </c>
      <c r="V75" s="157"/>
      <c r="W75" s="157"/>
      <c r="X75" s="157"/>
      <c r="Y75" s="157"/>
      <c r="Z75" s="157"/>
      <c r="AA75" s="157"/>
      <c r="AB75" s="157"/>
      <c r="AC75" s="157"/>
      <c r="AD75" s="157"/>
      <c r="AE75" s="157" t="s">
        <v>113</v>
      </c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x14ac:dyDescent="0.2">
      <c r="A76" s="159" t="s">
        <v>108</v>
      </c>
      <c r="B76" s="165" t="s">
        <v>75</v>
      </c>
      <c r="C76" s="198" t="s">
        <v>76</v>
      </c>
      <c r="D76" s="169"/>
      <c r="E76" s="173"/>
      <c r="F76" s="176"/>
      <c r="G76" s="176">
        <f>SUMIF(AE77:AE89,"&lt;&gt;NOR",G77:G89)</f>
        <v>0</v>
      </c>
      <c r="H76" s="176"/>
      <c r="I76" s="176">
        <f>SUM(I77:I89)</f>
        <v>0</v>
      </c>
      <c r="J76" s="176"/>
      <c r="K76" s="176">
        <f>SUM(K77:K89)</f>
        <v>0</v>
      </c>
      <c r="L76" s="176"/>
      <c r="M76" s="176">
        <f>SUM(M77:M89)</f>
        <v>0</v>
      </c>
      <c r="N76" s="170"/>
      <c r="O76" s="170">
        <f>SUM(O77:O89)</f>
        <v>0.46130000000000004</v>
      </c>
      <c r="P76" s="170"/>
      <c r="Q76" s="170">
        <f>SUM(Q77:Q89)</f>
        <v>1.1173</v>
      </c>
      <c r="R76" s="170"/>
      <c r="S76" s="170"/>
      <c r="T76" s="171"/>
      <c r="U76" s="170">
        <f>SUM(U77:U89)</f>
        <v>13.93</v>
      </c>
      <c r="AE76" t="s">
        <v>109</v>
      </c>
    </row>
    <row r="77" spans="1:60" outlineLevel="1" x14ac:dyDescent="0.2">
      <c r="A77" s="158">
        <v>63</v>
      </c>
      <c r="B77" s="164" t="s">
        <v>245</v>
      </c>
      <c r="C77" s="197" t="s">
        <v>246</v>
      </c>
      <c r="D77" s="166" t="s">
        <v>112</v>
      </c>
      <c r="E77" s="172">
        <v>1</v>
      </c>
      <c r="F77" s="174"/>
      <c r="G77" s="175">
        <f t="shared" ref="G77:G89" si="14">ROUND(E77*F77,2)</f>
        <v>0</v>
      </c>
      <c r="H77" s="174"/>
      <c r="I77" s="175">
        <f t="shared" ref="I77:I89" si="15">ROUND(E77*H77,2)</f>
        <v>0</v>
      </c>
      <c r="J77" s="174"/>
      <c r="K77" s="175">
        <f t="shared" ref="K77:K89" si="16">ROUND(E77*J77,2)</f>
        <v>0</v>
      </c>
      <c r="L77" s="175">
        <v>0</v>
      </c>
      <c r="M77" s="175">
        <f t="shared" ref="M77:M89" si="17">G77*(1+L77/100)</f>
        <v>0</v>
      </c>
      <c r="N77" s="167">
        <v>0.01</v>
      </c>
      <c r="O77" s="167">
        <f t="shared" ref="O77:O89" si="18">ROUND(E77*N77,5)</f>
        <v>0.01</v>
      </c>
      <c r="P77" s="167">
        <v>0</v>
      </c>
      <c r="Q77" s="167">
        <f t="shared" ref="Q77:Q89" si="19">ROUND(E77*P77,5)</f>
        <v>0</v>
      </c>
      <c r="R77" s="167"/>
      <c r="S77" s="167"/>
      <c r="T77" s="168">
        <v>0</v>
      </c>
      <c r="U77" s="167">
        <f t="shared" ref="U77:U89" si="20">ROUND(E77*T77,2)</f>
        <v>0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113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 x14ac:dyDescent="0.2">
      <c r="A78" s="158">
        <v>64</v>
      </c>
      <c r="B78" s="164" t="s">
        <v>247</v>
      </c>
      <c r="C78" s="197" t="s">
        <v>248</v>
      </c>
      <c r="D78" s="166" t="s">
        <v>112</v>
      </c>
      <c r="E78" s="172">
        <v>8</v>
      </c>
      <c r="F78" s="174"/>
      <c r="G78" s="175">
        <f t="shared" si="14"/>
        <v>0</v>
      </c>
      <c r="H78" s="174"/>
      <c r="I78" s="175">
        <f t="shared" si="15"/>
        <v>0</v>
      </c>
      <c r="J78" s="174"/>
      <c r="K78" s="175">
        <f t="shared" si="16"/>
        <v>0</v>
      </c>
      <c r="L78" s="175">
        <v>0</v>
      </c>
      <c r="M78" s="175">
        <f t="shared" si="17"/>
        <v>0</v>
      </c>
      <c r="N78" s="167">
        <v>8.0000000000000002E-3</v>
      </c>
      <c r="O78" s="167">
        <f t="shared" si="18"/>
        <v>6.4000000000000001E-2</v>
      </c>
      <c r="P78" s="167">
        <v>0</v>
      </c>
      <c r="Q78" s="167">
        <f t="shared" si="19"/>
        <v>0</v>
      </c>
      <c r="R78" s="167"/>
      <c r="S78" s="167"/>
      <c r="T78" s="168">
        <v>0</v>
      </c>
      <c r="U78" s="167">
        <f t="shared" si="20"/>
        <v>0</v>
      </c>
      <c r="V78" s="157"/>
      <c r="W78" s="157"/>
      <c r="X78" s="157"/>
      <c r="Y78" s="157"/>
      <c r="Z78" s="157"/>
      <c r="AA78" s="157"/>
      <c r="AB78" s="157"/>
      <c r="AC78" s="157"/>
      <c r="AD78" s="157"/>
      <c r="AE78" s="157" t="s">
        <v>113</v>
      </c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outlineLevel="1" x14ac:dyDescent="0.2">
      <c r="A79" s="158">
        <v>65</v>
      </c>
      <c r="B79" s="164" t="s">
        <v>249</v>
      </c>
      <c r="C79" s="197" t="s">
        <v>250</v>
      </c>
      <c r="D79" s="166" t="s">
        <v>112</v>
      </c>
      <c r="E79" s="172">
        <v>14</v>
      </c>
      <c r="F79" s="174"/>
      <c r="G79" s="175">
        <f t="shared" si="14"/>
        <v>0</v>
      </c>
      <c r="H79" s="174"/>
      <c r="I79" s="175">
        <f t="shared" si="15"/>
        <v>0</v>
      </c>
      <c r="J79" s="174"/>
      <c r="K79" s="175">
        <f t="shared" si="16"/>
        <v>0</v>
      </c>
      <c r="L79" s="175">
        <v>0</v>
      </c>
      <c r="M79" s="175">
        <f t="shared" si="17"/>
        <v>0</v>
      </c>
      <c r="N79" s="167">
        <v>8.9999999999999993E-3</v>
      </c>
      <c r="O79" s="167">
        <f t="shared" si="18"/>
        <v>0.126</v>
      </c>
      <c r="P79" s="167">
        <v>0</v>
      </c>
      <c r="Q79" s="167">
        <f t="shared" si="19"/>
        <v>0</v>
      </c>
      <c r="R79" s="167"/>
      <c r="S79" s="167"/>
      <c r="T79" s="168">
        <v>0</v>
      </c>
      <c r="U79" s="167">
        <f t="shared" si="20"/>
        <v>0</v>
      </c>
      <c r="V79" s="157"/>
      <c r="W79" s="157"/>
      <c r="X79" s="157"/>
      <c r="Y79" s="157"/>
      <c r="Z79" s="157"/>
      <c r="AA79" s="157"/>
      <c r="AB79" s="157"/>
      <c r="AC79" s="157"/>
      <c r="AD79" s="157"/>
      <c r="AE79" s="157" t="s">
        <v>113</v>
      </c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 x14ac:dyDescent="0.2">
      <c r="A80" s="158">
        <v>66</v>
      </c>
      <c r="B80" s="164" t="s">
        <v>251</v>
      </c>
      <c r="C80" s="197" t="s">
        <v>252</v>
      </c>
      <c r="D80" s="166" t="s">
        <v>112</v>
      </c>
      <c r="E80" s="172">
        <v>14</v>
      </c>
      <c r="F80" s="174"/>
      <c r="G80" s="175">
        <f t="shared" si="14"/>
        <v>0</v>
      </c>
      <c r="H80" s="174"/>
      <c r="I80" s="175">
        <f t="shared" si="15"/>
        <v>0</v>
      </c>
      <c r="J80" s="174"/>
      <c r="K80" s="175">
        <f t="shared" si="16"/>
        <v>0</v>
      </c>
      <c r="L80" s="175">
        <v>0</v>
      </c>
      <c r="M80" s="175">
        <f t="shared" si="17"/>
        <v>0</v>
      </c>
      <c r="N80" s="167">
        <v>0.01</v>
      </c>
      <c r="O80" s="167">
        <f t="shared" si="18"/>
        <v>0.14000000000000001</v>
      </c>
      <c r="P80" s="167">
        <v>0</v>
      </c>
      <c r="Q80" s="167">
        <f t="shared" si="19"/>
        <v>0</v>
      </c>
      <c r="R80" s="167"/>
      <c r="S80" s="167"/>
      <c r="T80" s="168">
        <v>0</v>
      </c>
      <c r="U80" s="167">
        <f t="shared" si="20"/>
        <v>0</v>
      </c>
      <c r="V80" s="157"/>
      <c r="W80" s="157"/>
      <c r="X80" s="157"/>
      <c r="Y80" s="157"/>
      <c r="Z80" s="157"/>
      <c r="AA80" s="157"/>
      <c r="AB80" s="157"/>
      <c r="AC80" s="157"/>
      <c r="AD80" s="157"/>
      <c r="AE80" s="157" t="s">
        <v>113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 x14ac:dyDescent="0.2">
      <c r="A81" s="158">
        <v>67</v>
      </c>
      <c r="B81" s="164" t="s">
        <v>253</v>
      </c>
      <c r="C81" s="197" t="s">
        <v>254</v>
      </c>
      <c r="D81" s="166" t="s">
        <v>112</v>
      </c>
      <c r="E81" s="172">
        <v>3</v>
      </c>
      <c r="F81" s="174"/>
      <c r="G81" s="175">
        <f t="shared" si="14"/>
        <v>0</v>
      </c>
      <c r="H81" s="174"/>
      <c r="I81" s="175">
        <f t="shared" si="15"/>
        <v>0</v>
      </c>
      <c r="J81" s="174"/>
      <c r="K81" s="175">
        <f t="shared" si="16"/>
        <v>0</v>
      </c>
      <c r="L81" s="175">
        <v>0</v>
      </c>
      <c r="M81" s="175">
        <f t="shared" si="17"/>
        <v>0</v>
      </c>
      <c r="N81" s="167">
        <v>1.4999999999999999E-2</v>
      </c>
      <c r="O81" s="167">
        <f t="shared" si="18"/>
        <v>4.4999999999999998E-2</v>
      </c>
      <c r="P81" s="167">
        <v>0</v>
      </c>
      <c r="Q81" s="167">
        <f t="shared" si="19"/>
        <v>0</v>
      </c>
      <c r="R81" s="167"/>
      <c r="S81" s="167"/>
      <c r="T81" s="168">
        <v>0</v>
      </c>
      <c r="U81" s="167">
        <f t="shared" si="20"/>
        <v>0</v>
      </c>
      <c r="V81" s="157"/>
      <c r="W81" s="157"/>
      <c r="X81" s="157"/>
      <c r="Y81" s="157"/>
      <c r="Z81" s="157"/>
      <c r="AA81" s="157"/>
      <c r="AB81" s="157"/>
      <c r="AC81" s="157"/>
      <c r="AD81" s="157"/>
      <c r="AE81" s="157" t="s">
        <v>113</v>
      </c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 x14ac:dyDescent="0.2">
      <c r="A82" s="158">
        <v>68</v>
      </c>
      <c r="B82" s="164" t="s">
        <v>255</v>
      </c>
      <c r="C82" s="197" t="s">
        <v>256</v>
      </c>
      <c r="D82" s="166" t="s">
        <v>112</v>
      </c>
      <c r="E82" s="172">
        <v>2</v>
      </c>
      <c r="F82" s="174"/>
      <c r="G82" s="175">
        <f t="shared" si="14"/>
        <v>0</v>
      </c>
      <c r="H82" s="174"/>
      <c r="I82" s="175">
        <f t="shared" si="15"/>
        <v>0</v>
      </c>
      <c r="J82" s="174"/>
      <c r="K82" s="175">
        <f t="shared" si="16"/>
        <v>0</v>
      </c>
      <c r="L82" s="175">
        <v>0</v>
      </c>
      <c r="M82" s="175">
        <f t="shared" si="17"/>
        <v>0</v>
      </c>
      <c r="N82" s="167">
        <v>1.6E-2</v>
      </c>
      <c r="O82" s="167">
        <f t="shared" si="18"/>
        <v>3.2000000000000001E-2</v>
      </c>
      <c r="P82" s="167">
        <v>0</v>
      </c>
      <c r="Q82" s="167">
        <f t="shared" si="19"/>
        <v>0</v>
      </c>
      <c r="R82" s="167"/>
      <c r="S82" s="167"/>
      <c r="T82" s="168">
        <v>0</v>
      </c>
      <c r="U82" s="167">
        <f t="shared" si="20"/>
        <v>0</v>
      </c>
      <c r="V82" s="157"/>
      <c r="W82" s="157"/>
      <c r="X82" s="157"/>
      <c r="Y82" s="157"/>
      <c r="Z82" s="157"/>
      <c r="AA82" s="157"/>
      <c r="AB82" s="157"/>
      <c r="AC82" s="157"/>
      <c r="AD82" s="157"/>
      <c r="AE82" s="157" t="s">
        <v>113</v>
      </c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outlineLevel="1" x14ac:dyDescent="0.2">
      <c r="A83" s="158">
        <v>69</v>
      </c>
      <c r="B83" s="164" t="s">
        <v>257</v>
      </c>
      <c r="C83" s="197" t="s">
        <v>258</v>
      </c>
      <c r="D83" s="166" t="s">
        <v>112</v>
      </c>
      <c r="E83" s="172">
        <v>1</v>
      </c>
      <c r="F83" s="174"/>
      <c r="G83" s="175">
        <f t="shared" si="14"/>
        <v>0</v>
      </c>
      <c r="H83" s="174"/>
      <c r="I83" s="175">
        <f t="shared" si="15"/>
        <v>0</v>
      </c>
      <c r="J83" s="174"/>
      <c r="K83" s="175">
        <f t="shared" si="16"/>
        <v>0</v>
      </c>
      <c r="L83" s="175">
        <v>0</v>
      </c>
      <c r="M83" s="175">
        <f t="shared" si="17"/>
        <v>0</v>
      </c>
      <c r="N83" s="167">
        <v>8.0000000000000002E-3</v>
      </c>
      <c r="O83" s="167">
        <f t="shared" si="18"/>
        <v>8.0000000000000002E-3</v>
      </c>
      <c r="P83" s="167">
        <v>0</v>
      </c>
      <c r="Q83" s="167">
        <f t="shared" si="19"/>
        <v>0</v>
      </c>
      <c r="R83" s="167"/>
      <c r="S83" s="167"/>
      <c r="T83" s="168">
        <v>0</v>
      </c>
      <c r="U83" s="167">
        <f t="shared" si="20"/>
        <v>0</v>
      </c>
      <c r="V83" s="157"/>
      <c r="W83" s="157"/>
      <c r="X83" s="157"/>
      <c r="Y83" s="157"/>
      <c r="Z83" s="157"/>
      <c r="AA83" s="157"/>
      <c r="AB83" s="157"/>
      <c r="AC83" s="157"/>
      <c r="AD83" s="157"/>
      <c r="AE83" s="157" t="s">
        <v>113</v>
      </c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 x14ac:dyDescent="0.2">
      <c r="A84" s="158">
        <v>70</v>
      </c>
      <c r="B84" s="164" t="s">
        <v>259</v>
      </c>
      <c r="C84" s="197" t="s">
        <v>260</v>
      </c>
      <c r="D84" s="166" t="s">
        <v>112</v>
      </c>
      <c r="E84" s="172">
        <v>2</v>
      </c>
      <c r="F84" s="174"/>
      <c r="G84" s="175">
        <f t="shared" si="14"/>
        <v>0</v>
      </c>
      <c r="H84" s="174"/>
      <c r="I84" s="175">
        <f t="shared" si="15"/>
        <v>0</v>
      </c>
      <c r="J84" s="174"/>
      <c r="K84" s="175">
        <f t="shared" si="16"/>
        <v>0</v>
      </c>
      <c r="L84" s="175">
        <v>0</v>
      </c>
      <c r="M84" s="175">
        <f t="shared" si="17"/>
        <v>0</v>
      </c>
      <c r="N84" s="167">
        <v>1.7999999999999999E-2</v>
      </c>
      <c r="O84" s="167">
        <f t="shared" si="18"/>
        <v>3.5999999999999997E-2</v>
      </c>
      <c r="P84" s="167">
        <v>0</v>
      </c>
      <c r="Q84" s="167">
        <f t="shared" si="19"/>
        <v>0</v>
      </c>
      <c r="R84" s="167"/>
      <c r="S84" s="167"/>
      <c r="T84" s="168">
        <v>0</v>
      </c>
      <c r="U84" s="167">
        <f t="shared" si="20"/>
        <v>0</v>
      </c>
      <c r="V84" s="157"/>
      <c r="W84" s="157"/>
      <c r="X84" s="157"/>
      <c r="Y84" s="157"/>
      <c r="Z84" s="157"/>
      <c r="AA84" s="157"/>
      <c r="AB84" s="157"/>
      <c r="AC84" s="157"/>
      <c r="AD84" s="157"/>
      <c r="AE84" s="157" t="s">
        <v>113</v>
      </c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outlineLevel="1" x14ac:dyDescent="0.2">
      <c r="A85" s="158">
        <v>71</v>
      </c>
      <c r="B85" s="164" t="s">
        <v>261</v>
      </c>
      <c r="C85" s="197" t="s">
        <v>262</v>
      </c>
      <c r="D85" s="166" t="s">
        <v>122</v>
      </c>
      <c r="E85" s="172">
        <v>46</v>
      </c>
      <c r="F85" s="174"/>
      <c r="G85" s="175">
        <f t="shared" si="14"/>
        <v>0</v>
      </c>
      <c r="H85" s="174"/>
      <c r="I85" s="175">
        <f t="shared" si="15"/>
        <v>0</v>
      </c>
      <c r="J85" s="174"/>
      <c r="K85" s="175">
        <f t="shared" si="16"/>
        <v>0</v>
      </c>
      <c r="L85" s="175">
        <v>0</v>
      </c>
      <c r="M85" s="175">
        <f t="shared" si="17"/>
        <v>0</v>
      </c>
      <c r="N85" s="167">
        <v>0</v>
      </c>
      <c r="O85" s="167">
        <f t="shared" si="18"/>
        <v>0</v>
      </c>
      <c r="P85" s="167">
        <v>2.3800000000000002E-2</v>
      </c>
      <c r="Q85" s="167">
        <f t="shared" si="19"/>
        <v>1.0948</v>
      </c>
      <c r="R85" s="167"/>
      <c r="S85" s="167"/>
      <c r="T85" s="168">
        <v>8.2000000000000003E-2</v>
      </c>
      <c r="U85" s="167">
        <f t="shared" si="20"/>
        <v>3.77</v>
      </c>
      <c r="V85" s="157"/>
      <c r="W85" s="157"/>
      <c r="X85" s="157"/>
      <c r="Y85" s="157"/>
      <c r="Z85" s="157"/>
      <c r="AA85" s="157"/>
      <c r="AB85" s="157"/>
      <c r="AC85" s="157"/>
      <c r="AD85" s="157"/>
      <c r="AE85" s="157" t="s">
        <v>113</v>
      </c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outlineLevel="1" x14ac:dyDescent="0.2">
      <c r="A86" s="158">
        <v>72</v>
      </c>
      <c r="B86" s="164" t="s">
        <v>263</v>
      </c>
      <c r="C86" s="197" t="s">
        <v>264</v>
      </c>
      <c r="D86" s="166" t="s">
        <v>160</v>
      </c>
      <c r="E86" s="172">
        <v>30</v>
      </c>
      <c r="F86" s="174"/>
      <c r="G86" s="175">
        <f t="shared" si="14"/>
        <v>0</v>
      </c>
      <c r="H86" s="174"/>
      <c r="I86" s="175">
        <f t="shared" si="15"/>
        <v>0</v>
      </c>
      <c r="J86" s="174"/>
      <c r="K86" s="175">
        <f t="shared" si="16"/>
        <v>0</v>
      </c>
      <c r="L86" s="175">
        <v>0</v>
      </c>
      <c r="M86" s="175">
        <f t="shared" si="17"/>
        <v>0</v>
      </c>
      <c r="N86" s="167">
        <v>1.0000000000000001E-5</v>
      </c>
      <c r="O86" s="167">
        <f t="shared" si="18"/>
        <v>2.9999999999999997E-4</v>
      </c>
      <c r="P86" s="167">
        <v>7.5000000000000002E-4</v>
      </c>
      <c r="Q86" s="167">
        <f t="shared" si="19"/>
        <v>2.2499999999999999E-2</v>
      </c>
      <c r="R86" s="167"/>
      <c r="S86" s="167"/>
      <c r="T86" s="168">
        <v>2.9000000000000001E-2</v>
      </c>
      <c r="U86" s="167">
        <f t="shared" si="20"/>
        <v>0.87</v>
      </c>
      <c r="V86" s="157"/>
      <c r="W86" s="157"/>
      <c r="X86" s="157"/>
      <c r="Y86" s="157"/>
      <c r="Z86" s="157"/>
      <c r="AA86" s="157"/>
      <c r="AB86" s="157"/>
      <c r="AC86" s="157"/>
      <c r="AD86" s="157"/>
      <c r="AE86" s="157" t="s">
        <v>113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outlineLevel="1" x14ac:dyDescent="0.2">
      <c r="A87" s="158">
        <v>73</v>
      </c>
      <c r="B87" s="164" t="s">
        <v>265</v>
      </c>
      <c r="C87" s="197" t="s">
        <v>266</v>
      </c>
      <c r="D87" s="166" t="s">
        <v>122</v>
      </c>
      <c r="E87" s="172">
        <v>46</v>
      </c>
      <c r="F87" s="174"/>
      <c r="G87" s="175">
        <f t="shared" si="14"/>
        <v>0</v>
      </c>
      <c r="H87" s="174"/>
      <c r="I87" s="175">
        <f t="shared" si="15"/>
        <v>0</v>
      </c>
      <c r="J87" s="174"/>
      <c r="K87" s="175">
        <f t="shared" si="16"/>
        <v>0</v>
      </c>
      <c r="L87" s="175">
        <v>0</v>
      </c>
      <c r="M87" s="175">
        <f t="shared" si="17"/>
        <v>0</v>
      </c>
      <c r="N87" s="167">
        <v>0</v>
      </c>
      <c r="O87" s="167">
        <f t="shared" si="18"/>
        <v>0</v>
      </c>
      <c r="P87" s="167">
        <v>0</v>
      </c>
      <c r="Q87" s="167">
        <f t="shared" si="19"/>
        <v>0</v>
      </c>
      <c r="R87" s="167"/>
      <c r="S87" s="167"/>
      <c r="T87" s="168">
        <v>5.1999999999999998E-2</v>
      </c>
      <c r="U87" s="167">
        <f t="shared" si="20"/>
        <v>2.39</v>
      </c>
      <c r="V87" s="157"/>
      <c r="W87" s="157"/>
      <c r="X87" s="157"/>
      <c r="Y87" s="157"/>
      <c r="Z87" s="157"/>
      <c r="AA87" s="157"/>
      <c r="AB87" s="157"/>
      <c r="AC87" s="157"/>
      <c r="AD87" s="157"/>
      <c r="AE87" s="157" t="s">
        <v>113</v>
      </c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outlineLevel="1" x14ac:dyDescent="0.2">
      <c r="A88" s="158">
        <v>74</v>
      </c>
      <c r="B88" s="164" t="s">
        <v>267</v>
      </c>
      <c r="C88" s="197" t="s">
        <v>268</v>
      </c>
      <c r="D88" s="166" t="s">
        <v>140</v>
      </c>
      <c r="E88" s="172">
        <v>0.46129999999999999</v>
      </c>
      <c r="F88" s="174"/>
      <c r="G88" s="175">
        <f t="shared" si="14"/>
        <v>0</v>
      </c>
      <c r="H88" s="174"/>
      <c r="I88" s="175">
        <f t="shared" si="15"/>
        <v>0</v>
      </c>
      <c r="J88" s="174"/>
      <c r="K88" s="175">
        <f t="shared" si="16"/>
        <v>0</v>
      </c>
      <c r="L88" s="175">
        <v>0</v>
      </c>
      <c r="M88" s="175">
        <f t="shared" si="17"/>
        <v>0</v>
      </c>
      <c r="N88" s="167">
        <v>0</v>
      </c>
      <c r="O88" s="167">
        <f t="shared" si="18"/>
        <v>0</v>
      </c>
      <c r="P88" s="167">
        <v>0</v>
      </c>
      <c r="Q88" s="167">
        <f t="shared" si="19"/>
        <v>0</v>
      </c>
      <c r="R88" s="167"/>
      <c r="S88" s="167"/>
      <c r="T88" s="168">
        <v>2.72</v>
      </c>
      <c r="U88" s="167">
        <f t="shared" si="20"/>
        <v>1.25</v>
      </c>
      <c r="V88" s="157"/>
      <c r="W88" s="157"/>
      <c r="X88" s="157"/>
      <c r="Y88" s="157"/>
      <c r="Z88" s="157"/>
      <c r="AA88" s="157"/>
      <c r="AB88" s="157"/>
      <c r="AC88" s="157"/>
      <c r="AD88" s="157"/>
      <c r="AE88" s="157" t="s">
        <v>113</v>
      </c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outlineLevel="1" x14ac:dyDescent="0.2">
      <c r="A89" s="158">
        <v>75</v>
      </c>
      <c r="B89" s="164" t="s">
        <v>269</v>
      </c>
      <c r="C89" s="197" t="s">
        <v>270</v>
      </c>
      <c r="D89" s="166" t="s">
        <v>140</v>
      </c>
      <c r="E89" s="172">
        <v>1.1173</v>
      </c>
      <c r="F89" s="174"/>
      <c r="G89" s="175">
        <f t="shared" si="14"/>
        <v>0</v>
      </c>
      <c r="H89" s="174"/>
      <c r="I89" s="175">
        <f t="shared" si="15"/>
        <v>0</v>
      </c>
      <c r="J89" s="174"/>
      <c r="K89" s="175">
        <f t="shared" si="16"/>
        <v>0</v>
      </c>
      <c r="L89" s="175">
        <v>0</v>
      </c>
      <c r="M89" s="175">
        <f t="shared" si="17"/>
        <v>0</v>
      </c>
      <c r="N89" s="167">
        <v>0</v>
      </c>
      <c r="O89" s="167">
        <f t="shared" si="18"/>
        <v>0</v>
      </c>
      <c r="P89" s="167">
        <v>0</v>
      </c>
      <c r="Q89" s="167">
        <f t="shared" si="19"/>
        <v>0</v>
      </c>
      <c r="R89" s="167"/>
      <c r="S89" s="167"/>
      <c r="T89" s="168">
        <v>5.0570000000000004</v>
      </c>
      <c r="U89" s="167">
        <f t="shared" si="20"/>
        <v>5.65</v>
      </c>
      <c r="V89" s="157"/>
      <c r="W89" s="157"/>
      <c r="X89" s="157"/>
      <c r="Y89" s="157"/>
      <c r="Z89" s="157"/>
      <c r="AA89" s="157"/>
      <c r="AB89" s="157"/>
      <c r="AC89" s="157"/>
      <c r="AD89" s="157"/>
      <c r="AE89" s="157" t="s">
        <v>113</v>
      </c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x14ac:dyDescent="0.2">
      <c r="A90" s="159" t="s">
        <v>108</v>
      </c>
      <c r="B90" s="165" t="s">
        <v>77</v>
      </c>
      <c r="C90" s="198" t="s">
        <v>78</v>
      </c>
      <c r="D90" s="169"/>
      <c r="E90" s="173"/>
      <c r="F90" s="176"/>
      <c r="G90" s="176">
        <f>SUMIF(AE91:AE93,"&lt;&gt;NOR",G91:G93)</f>
        <v>0</v>
      </c>
      <c r="H90" s="176"/>
      <c r="I90" s="176">
        <f>SUM(I91:I93)</f>
        <v>0</v>
      </c>
      <c r="J90" s="176"/>
      <c r="K90" s="176">
        <f>SUM(K91:K93)</f>
        <v>0</v>
      </c>
      <c r="L90" s="176"/>
      <c r="M90" s="176">
        <f>SUM(M91:M93)</f>
        <v>0</v>
      </c>
      <c r="N90" s="170"/>
      <c r="O90" s="170">
        <f>SUM(O91:O93)</f>
        <v>2.6239999999999999E-2</v>
      </c>
      <c r="P90" s="170"/>
      <c r="Q90" s="170">
        <f>SUM(Q91:Q93)</f>
        <v>0</v>
      </c>
      <c r="R90" s="170"/>
      <c r="S90" s="170"/>
      <c r="T90" s="171"/>
      <c r="U90" s="170">
        <f>SUM(U91:U93)</f>
        <v>30.66</v>
      </c>
      <c r="AE90" t="s">
        <v>109</v>
      </c>
    </row>
    <row r="91" spans="1:60" outlineLevel="1" x14ac:dyDescent="0.2">
      <c r="A91" s="158">
        <v>76</v>
      </c>
      <c r="B91" s="164" t="s">
        <v>271</v>
      </c>
      <c r="C91" s="197" t="s">
        <v>272</v>
      </c>
      <c r="D91" s="166" t="s">
        <v>122</v>
      </c>
      <c r="E91" s="172">
        <v>20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0</v>
      </c>
      <c r="M91" s="175">
        <f>G91*(1+L91/100)</f>
        <v>0</v>
      </c>
      <c r="N91" s="167">
        <v>2.4000000000000001E-4</v>
      </c>
      <c r="O91" s="167">
        <f>ROUND(E91*N91,5)</f>
        <v>4.7999999999999996E-3</v>
      </c>
      <c r="P91" s="167">
        <v>0</v>
      </c>
      <c r="Q91" s="167">
        <f>ROUND(E91*P91,5)</f>
        <v>0</v>
      </c>
      <c r="R91" s="167"/>
      <c r="S91" s="167"/>
      <c r="T91" s="168">
        <v>0.28699999999999998</v>
      </c>
      <c r="U91" s="167">
        <f>ROUND(E91*T91,2)</f>
        <v>5.74</v>
      </c>
      <c r="V91" s="157"/>
      <c r="W91" s="157"/>
      <c r="X91" s="157"/>
      <c r="Y91" s="157"/>
      <c r="Z91" s="157"/>
      <c r="AA91" s="157"/>
      <c r="AB91" s="157"/>
      <c r="AC91" s="157"/>
      <c r="AD91" s="157"/>
      <c r="AE91" s="157" t="s">
        <v>113</v>
      </c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outlineLevel="1" x14ac:dyDescent="0.2">
      <c r="A92" s="158">
        <v>77</v>
      </c>
      <c r="B92" s="164" t="s">
        <v>273</v>
      </c>
      <c r="C92" s="197" t="s">
        <v>274</v>
      </c>
      <c r="D92" s="166" t="s">
        <v>143</v>
      </c>
      <c r="E92" s="172">
        <v>272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0</v>
      </c>
      <c r="M92" s="175">
        <f>G92*(1+L92/100)</f>
        <v>0</v>
      </c>
      <c r="N92" s="167">
        <v>6.9999999999999994E-5</v>
      </c>
      <c r="O92" s="167">
        <f>ROUND(E92*N92,5)</f>
        <v>1.9040000000000001E-2</v>
      </c>
      <c r="P92" s="167">
        <v>0</v>
      </c>
      <c r="Q92" s="167">
        <f>ROUND(E92*P92,5)</f>
        <v>0</v>
      </c>
      <c r="R92" s="167"/>
      <c r="S92" s="167"/>
      <c r="T92" s="168">
        <v>8.6999999999999994E-2</v>
      </c>
      <c r="U92" s="167">
        <f>ROUND(E92*T92,2)</f>
        <v>23.66</v>
      </c>
      <c r="V92" s="157"/>
      <c r="W92" s="157"/>
      <c r="X92" s="157"/>
      <c r="Y92" s="157"/>
      <c r="Z92" s="157"/>
      <c r="AA92" s="157"/>
      <c r="AB92" s="157"/>
      <c r="AC92" s="157"/>
      <c r="AD92" s="157"/>
      <c r="AE92" s="157" t="s">
        <v>113</v>
      </c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outlineLevel="1" x14ac:dyDescent="0.2">
      <c r="A93" s="158">
        <v>78</v>
      </c>
      <c r="B93" s="164" t="s">
        <v>275</v>
      </c>
      <c r="C93" s="197" t="s">
        <v>276</v>
      </c>
      <c r="D93" s="166" t="s">
        <v>160</v>
      </c>
      <c r="E93" s="172">
        <v>8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0</v>
      </c>
      <c r="M93" s="175">
        <f>G93*(1+L93/100)</f>
        <v>0</v>
      </c>
      <c r="N93" s="167">
        <v>2.9999999999999997E-4</v>
      </c>
      <c r="O93" s="167">
        <f>ROUND(E93*N93,5)</f>
        <v>2.3999999999999998E-3</v>
      </c>
      <c r="P93" s="167">
        <v>0</v>
      </c>
      <c r="Q93" s="167">
        <f>ROUND(E93*P93,5)</f>
        <v>0</v>
      </c>
      <c r="R93" s="167"/>
      <c r="S93" s="167"/>
      <c r="T93" s="168">
        <v>0.158</v>
      </c>
      <c r="U93" s="167">
        <f>ROUND(E93*T93,2)</f>
        <v>1.26</v>
      </c>
      <c r="V93" s="157"/>
      <c r="W93" s="157"/>
      <c r="X93" s="157"/>
      <c r="Y93" s="157"/>
      <c r="Z93" s="157"/>
      <c r="AA93" s="157"/>
      <c r="AB93" s="157"/>
      <c r="AC93" s="157"/>
      <c r="AD93" s="157"/>
      <c r="AE93" s="157" t="s">
        <v>113</v>
      </c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x14ac:dyDescent="0.2">
      <c r="A94" s="159" t="s">
        <v>108</v>
      </c>
      <c r="B94" s="165" t="s">
        <v>79</v>
      </c>
      <c r="C94" s="198" t="s">
        <v>80</v>
      </c>
      <c r="D94" s="169"/>
      <c r="E94" s="173"/>
      <c r="F94" s="176"/>
      <c r="G94" s="176">
        <f>SUMIF(AE95:AE97,"&lt;&gt;NOR",G95:G97)</f>
        <v>0</v>
      </c>
      <c r="H94" s="176"/>
      <c r="I94" s="176">
        <f>SUM(I95:I97)</f>
        <v>0</v>
      </c>
      <c r="J94" s="176"/>
      <c r="K94" s="176">
        <f>SUM(K95:K97)</f>
        <v>0</v>
      </c>
      <c r="L94" s="176"/>
      <c r="M94" s="176">
        <f>SUM(M95:M97)</f>
        <v>0</v>
      </c>
      <c r="N94" s="170"/>
      <c r="O94" s="170">
        <f>SUM(O95:O97)</f>
        <v>0</v>
      </c>
      <c r="P94" s="170"/>
      <c r="Q94" s="170">
        <f>SUM(Q95:Q97)</f>
        <v>0</v>
      </c>
      <c r="R94" s="170"/>
      <c r="S94" s="170"/>
      <c r="T94" s="171"/>
      <c r="U94" s="170">
        <f>SUM(U95:U97)</f>
        <v>0</v>
      </c>
      <c r="AE94" t="s">
        <v>109</v>
      </c>
    </row>
    <row r="95" spans="1:60" outlineLevel="1" x14ac:dyDescent="0.2">
      <c r="A95" s="158">
        <v>79</v>
      </c>
      <c r="B95" s="164" t="s">
        <v>277</v>
      </c>
      <c r="C95" s="197" t="s">
        <v>278</v>
      </c>
      <c r="D95" s="166" t="s">
        <v>279</v>
      </c>
      <c r="E95" s="172">
        <v>72</v>
      </c>
      <c r="F95" s="174"/>
      <c r="G95" s="175">
        <f>ROUND(E95*F95,2)</f>
        <v>0</v>
      </c>
      <c r="H95" s="174"/>
      <c r="I95" s="175">
        <f>ROUND(E95*H95,2)</f>
        <v>0</v>
      </c>
      <c r="J95" s="174"/>
      <c r="K95" s="175">
        <f>ROUND(E95*J95,2)</f>
        <v>0</v>
      </c>
      <c r="L95" s="175">
        <v>0</v>
      </c>
      <c r="M95" s="175">
        <f>G95*(1+L95/100)</f>
        <v>0</v>
      </c>
      <c r="N95" s="167">
        <v>0</v>
      </c>
      <c r="O95" s="167">
        <f>ROUND(E95*N95,5)</f>
        <v>0</v>
      </c>
      <c r="P95" s="167">
        <v>0</v>
      </c>
      <c r="Q95" s="167">
        <f>ROUND(E95*P95,5)</f>
        <v>0</v>
      </c>
      <c r="R95" s="167"/>
      <c r="S95" s="167"/>
      <c r="T95" s="168">
        <v>0</v>
      </c>
      <c r="U95" s="167">
        <f>ROUND(E95*T95,2)</f>
        <v>0</v>
      </c>
      <c r="V95" s="157"/>
      <c r="W95" s="157"/>
      <c r="X95" s="157"/>
      <c r="Y95" s="157"/>
      <c r="Z95" s="157"/>
      <c r="AA95" s="157"/>
      <c r="AB95" s="157"/>
      <c r="AC95" s="157"/>
      <c r="AD95" s="157"/>
      <c r="AE95" s="157" t="s">
        <v>113</v>
      </c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ht="22.5" outlineLevel="1" x14ac:dyDescent="0.2">
      <c r="A96" s="158">
        <v>80</v>
      </c>
      <c r="B96" s="164" t="s">
        <v>280</v>
      </c>
      <c r="C96" s="197" t="s">
        <v>281</v>
      </c>
      <c r="D96" s="166" t="s">
        <v>279</v>
      </c>
      <c r="E96" s="172">
        <v>25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0</v>
      </c>
      <c r="M96" s="175">
        <f>G96*(1+L96/100)</f>
        <v>0</v>
      </c>
      <c r="N96" s="167">
        <v>0</v>
      </c>
      <c r="O96" s="167">
        <f>ROUND(E96*N96,5)</f>
        <v>0</v>
      </c>
      <c r="P96" s="167">
        <v>0</v>
      </c>
      <c r="Q96" s="167">
        <f>ROUND(E96*P96,5)</f>
        <v>0</v>
      </c>
      <c r="R96" s="167"/>
      <c r="S96" s="167"/>
      <c r="T96" s="168">
        <v>0</v>
      </c>
      <c r="U96" s="167">
        <f>ROUND(E96*T96,2)</f>
        <v>0</v>
      </c>
      <c r="V96" s="157"/>
      <c r="W96" s="157"/>
      <c r="X96" s="157"/>
      <c r="Y96" s="157"/>
      <c r="Z96" s="157"/>
      <c r="AA96" s="157"/>
      <c r="AB96" s="157"/>
      <c r="AC96" s="157"/>
      <c r="AD96" s="157"/>
      <c r="AE96" s="157" t="s">
        <v>113</v>
      </c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ht="22.5" outlineLevel="1" x14ac:dyDescent="0.2">
      <c r="A97" s="185">
        <v>81</v>
      </c>
      <c r="B97" s="186" t="s">
        <v>282</v>
      </c>
      <c r="C97" s="199" t="s">
        <v>283</v>
      </c>
      <c r="D97" s="187" t="s">
        <v>279</v>
      </c>
      <c r="E97" s="188">
        <v>40</v>
      </c>
      <c r="F97" s="189"/>
      <c r="G97" s="190">
        <f>ROUND(E97*F97,2)</f>
        <v>0</v>
      </c>
      <c r="H97" s="189"/>
      <c r="I97" s="190">
        <f>ROUND(E97*H97,2)</f>
        <v>0</v>
      </c>
      <c r="J97" s="189"/>
      <c r="K97" s="190">
        <f>ROUND(E97*J97,2)</f>
        <v>0</v>
      </c>
      <c r="L97" s="190">
        <v>0</v>
      </c>
      <c r="M97" s="190">
        <f>G97*(1+L97/100)</f>
        <v>0</v>
      </c>
      <c r="N97" s="191">
        <v>0</v>
      </c>
      <c r="O97" s="191">
        <f>ROUND(E97*N97,5)</f>
        <v>0</v>
      </c>
      <c r="P97" s="191">
        <v>0</v>
      </c>
      <c r="Q97" s="191">
        <f>ROUND(E97*P97,5)</f>
        <v>0</v>
      </c>
      <c r="R97" s="191"/>
      <c r="S97" s="191"/>
      <c r="T97" s="192">
        <v>0</v>
      </c>
      <c r="U97" s="191">
        <f>ROUND(E97*T97,2)</f>
        <v>0</v>
      </c>
      <c r="V97" s="157"/>
      <c r="W97" s="157"/>
      <c r="X97" s="157"/>
      <c r="Y97" s="157"/>
      <c r="Z97" s="157"/>
      <c r="AA97" s="157"/>
      <c r="AB97" s="157"/>
      <c r="AC97" s="157"/>
      <c r="AD97" s="157"/>
      <c r="AE97" s="157" t="s">
        <v>113</v>
      </c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x14ac:dyDescent="0.2">
      <c r="A98" s="6"/>
      <c r="B98" s="7" t="s">
        <v>284</v>
      </c>
      <c r="C98" s="200" t="s">
        <v>284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v>15</v>
      </c>
      <c r="AD98">
        <v>21</v>
      </c>
    </row>
    <row r="99" spans="1:60" x14ac:dyDescent="0.2">
      <c r="A99" s="193"/>
      <c r="B99" s="194">
        <v>26</v>
      </c>
      <c r="C99" s="201" t="s">
        <v>284</v>
      </c>
      <c r="D99" s="195"/>
      <c r="E99" s="195"/>
      <c r="F99" s="195"/>
      <c r="G99" s="196">
        <f>G8+G13+G15+G20+G24+G51+G76+G90+G94</f>
        <v>0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f>SUMIF(L7:L97,AC98,G7:G97)</f>
        <v>0</v>
      </c>
      <c r="AD99">
        <f>SUMIF(L7:L97,AD98,G7:G97)</f>
        <v>0</v>
      </c>
      <c r="AE99" t="s">
        <v>285</v>
      </c>
    </row>
    <row r="100" spans="1:60" x14ac:dyDescent="0.2">
      <c r="A100" s="6"/>
      <c r="B100" s="7" t="s">
        <v>284</v>
      </c>
      <c r="C100" s="200" t="s">
        <v>284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60" x14ac:dyDescent="0.2">
      <c r="A101" s="6"/>
      <c r="B101" s="7" t="s">
        <v>284</v>
      </c>
      <c r="C101" s="200" t="s">
        <v>284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262">
        <v>33</v>
      </c>
      <c r="B102" s="262"/>
      <c r="C102" s="263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64"/>
      <c r="B103" s="265"/>
      <c r="C103" s="266"/>
      <c r="D103" s="265"/>
      <c r="E103" s="265"/>
      <c r="F103" s="265"/>
      <c r="G103" s="267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E103" t="s">
        <v>286</v>
      </c>
    </row>
    <row r="104" spans="1:60" x14ac:dyDescent="0.2">
      <c r="A104" s="268"/>
      <c r="B104" s="269"/>
      <c r="C104" s="270"/>
      <c r="D104" s="269"/>
      <c r="E104" s="269"/>
      <c r="F104" s="269"/>
      <c r="G104" s="271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68"/>
      <c r="B105" s="269"/>
      <c r="C105" s="270"/>
      <c r="D105" s="269"/>
      <c r="E105" s="269"/>
      <c r="F105" s="269"/>
      <c r="G105" s="271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8"/>
      <c r="B106" s="269"/>
      <c r="C106" s="270"/>
      <c r="D106" s="269"/>
      <c r="E106" s="269"/>
      <c r="F106" s="269"/>
      <c r="G106" s="271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72"/>
      <c r="B107" s="273"/>
      <c r="C107" s="274"/>
      <c r="D107" s="273"/>
      <c r="E107" s="273"/>
      <c r="F107" s="273"/>
      <c r="G107" s="27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6"/>
      <c r="B108" s="7" t="s">
        <v>284</v>
      </c>
      <c r="C108" s="200" t="s">
        <v>284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C109" s="202"/>
      <c r="AE109" t="s">
        <v>287</v>
      </c>
    </row>
  </sheetData>
  <mergeCells count="6">
    <mergeCell ref="A103:G107"/>
    <mergeCell ref="A1:G1"/>
    <mergeCell ref="C2:G2"/>
    <mergeCell ref="C3:G3"/>
    <mergeCell ref="C4:G4"/>
    <mergeCell ref="A102:C102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Stastny</cp:lastModifiedBy>
  <cp:lastPrinted>2014-02-28T09:52:57Z</cp:lastPrinted>
  <dcterms:created xsi:type="dcterms:W3CDTF">2009-04-08T07:15:50Z</dcterms:created>
  <dcterms:modified xsi:type="dcterms:W3CDTF">2022-01-25T08:28:10Z</dcterms:modified>
</cp:coreProperties>
</file>